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395" activeTab="4"/>
  </bookViews>
  <sheets>
    <sheet name="BDI" sheetId="4" r:id="rId1"/>
    <sheet name="PO" sheetId="1" r:id="rId2"/>
    <sheet name="MC" sheetId="8" r:id="rId3"/>
    <sheet name="CFF" sheetId="2" r:id="rId4"/>
    <sheet name="BM" sheetId="9" r:id="rId5"/>
  </sheets>
  <definedNames>
    <definedName name="_xlnm.Print_Area" localSheetId="0">BDI!$A$1:$M$41</definedName>
    <definedName name="_xlnm.Print_Area" localSheetId="4">BM!$A$1:$P$54</definedName>
    <definedName name="_xlnm.Print_Area" localSheetId="3">CFF!$A$1:$J$27</definedName>
    <definedName name="_xlnm.Print_Area" localSheetId="2">MC!$A$1:$I$52</definedName>
    <definedName name="_xlnm.Print_Area" localSheetId="1">PO!$A$1:$I$54</definedName>
    <definedName name="_xlnm.Print_Titles" localSheetId="0">BDI!$11:$16</definedName>
    <definedName name="_xlnm.Print_Titles" localSheetId="4">BM!$11:$18</definedName>
    <definedName name="_xlnm.Print_Titles" localSheetId="3">CFF!$10:$17</definedName>
    <definedName name="_xlnm.Print_Titles" localSheetId="2">MC!$11:$18</definedName>
    <definedName name="_xlnm.Print_Titles" localSheetId="1">PO!$11:$18</definedName>
  </definedNames>
  <calcPr calcId="145621"/>
</workbook>
</file>

<file path=xl/calcChain.xml><?xml version="1.0" encoding="utf-8"?>
<calcChain xmlns="http://schemas.openxmlformats.org/spreadsheetml/2006/main">
  <c r="H46" i="9" l="1"/>
  <c r="I46" i="9" s="1"/>
  <c r="H44" i="9"/>
  <c r="I44" i="9" s="1"/>
  <c r="H43" i="9"/>
  <c r="I43" i="9" s="1"/>
  <c r="H41" i="9"/>
  <c r="H40" i="9"/>
  <c r="F40" i="9"/>
  <c r="I40" i="9" s="1"/>
  <c r="H39" i="9"/>
  <c r="I39" i="9" s="1"/>
  <c r="H37" i="9"/>
  <c r="I37" i="9" s="1"/>
  <c r="F37" i="9"/>
  <c r="H36" i="9"/>
  <c r="F36" i="9"/>
  <c r="I36" i="9" s="1"/>
  <c r="H35" i="9"/>
  <c r="I35" i="9" s="1"/>
  <c r="H34" i="9"/>
  <c r="I34" i="9" s="1"/>
  <c r="H32" i="9"/>
  <c r="H31" i="9"/>
  <c r="F31" i="9"/>
  <c r="I31" i="9" s="1"/>
  <c r="H30" i="9"/>
  <c r="I30" i="9" s="1"/>
  <c r="H28" i="9"/>
  <c r="I28" i="9" s="1"/>
  <c r="F28" i="9"/>
  <c r="H27" i="9"/>
  <c r="F27" i="9"/>
  <c r="I27" i="9" s="1"/>
  <c r="H25" i="9"/>
  <c r="I25" i="9" s="1"/>
  <c r="F25" i="9"/>
  <c r="H23" i="9"/>
  <c r="F23" i="9"/>
  <c r="I23" i="9" s="1"/>
  <c r="H22" i="9"/>
  <c r="I22" i="9" s="1"/>
  <c r="F22" i="9"/>
  <c r="I20" i="9"/>
  <c r="H20" i="9"/>
  <c r="J38" i="1"/>
  <c r="D20" i="2" s="1"/>
  <c r="I47" i="1"/>
  <c r="H46" i="1"/>
  <c r="I46" i="1" s="1"/>
  <c r="F32" i="9" l="1"/>
  <c r="I32" i="9" s="1"/>
  <c r="F41" i="9"/>
  <c r="I41" i="9" s="1"/>
  <c r="F36" i="1"/>
  <c r="G41" i="8"/>
  <c r="G32" i="8"/>
  <c r="G23" i="8"/>
  <c r="F40" i="8"/>
  <c r="F41" i="8" s="1"/>
  <c r="F37" i="8"/>
  <c r="F36" i="8"/>
  <c r="F31" i="8"/>
  <c r="F32" i="8" s="1"/>
  <c r="F28" i="8"/>
  <c r="F27" i="8"/>
  <c r="F25" i="8"/>
  <c r="F22" i="8"/>
  <c r="F23" i="8" s="1"/>
  <c r="I47" i="9" l="1"/>
  <c r="H43" i="1" l="1"/>
  <c r="I43" i="1" s="1"/>
  <c r="H44" i="1"/>
  <c r="I44" i="1" s="1"/>
  <c r="F40" i="1"/>
  <c r="F41" i="1" s="1"/>
  <c r="F37" i="1"/>
  <c r="F28" i="1"/>
  <c r="F31" i="1"/>
  <c r="F32" i="1" s="1"/>
  <c r="F27" i="1"/>
  <c r="F25" i="1"/>
  <c r="F22" i="1"/>
  <c r="F23" i="1" s="1"/>
  <c r="H41" i="1"/>
  <c r="H40" i="1"/>
  <c r="H39" i="1"/>
  <c r="I39" i="1" s="1"/>
  <c r="H37" i="1"/>
  <c r="I37" i="1" s="1"/>
  <c r="H36" i="1"/>
  <c r="I36" i="1" s="1"/>
  <c r="H35" i="1"/>
  <c r="I35" i="1" s="1"/>
  <c r="H34" i="1"/>
  <c r="I34" i="1" s="1"/>
  <c r="H32" i="1"/>
  <c r="I32" i="1" s="1"/>
  <c r="H31" i="1"/>
  <c r="I31" i="1" s="1"/>
  <c r="H28" i="1"/>
  <c r="H30" i="1"/>
  <c r="I30" i="1" s="1"/>
  <c r="H27" i="1"/>
  <c r="H25" i="1"/>
  <c r="H23" i="1"/>
  <c r="I23" i="1" s="1"/>
  <c r="H22" i="1"/>
  <c r="I22" i="1" s="1"/>
  <c r="H20" i="1"/>
  <c r="I20" i="1" s="1"/>
  <c r="J33" i="1" l="1"/>
  <c r="D19" i="2" s="1"/>
  <c r="I41" i="1"/>
  <c r="I27" i="1"/>
  <c r="I25" i="1"/>
  <c r="I28" i="1"/>
  <c r="I40" i="1"/>
  <c r="J19" i="1" l="1"/>
  <c r="D18" i="2" s="1"/>
  <c r="D21" i="2"/>
  <c r="E18" i="2" s="1"/>
  <c r="E20" i="2" l="1"/>
  <c r="E19" i="2"/>
  <c r="E21" i="2" l="1"/>
</calcChain>
</file>

<file path=xl/sharedStrings.xml><?xml version="1.0" encoding="utf-8"?>
<sst xmlns="http://schemas.openxmlformats.org/spreadsheetml/2006/main" count="324" uniqueCount="107">
  <si>
    <t>PREFEITURA: Município de Capim Branco</t>
  </si>
  <si>
    <t>FORMA DE EXECUÇÃO</t>
  </si>
  <si>
    <t>BDI:</t>
  </si>
  <si>
    <t>ITEM</t>
  </si>
  <si>
    <t>CÓDIGO</t>
  </si>
  <si>
    <t>DESCRIÇÃO</t>
  </si>
  <si>
    <t>UND</t>
  </si>
  <si>
    <t>QUANT</t>
  </si>
  <si>
    <t>M2</t>
  </si>
  <si>
    <t>M3</t>
  </si>
  <si>
    <t>M</t>
  </si>
  <si>
    <t>CRONOGRAMA FISICO FINANCEIRO</t>
  </si>
  <si>
    <t>VALOR/META</t>
  </si>
  <si>
    <t>PESO</t>
  </si>
  <si>
    <t>MÊS 1</t>
  </si>
  <si>
    <t>MÊS 2</t>
  </si>
  <si>
    <t>ISS: 5,00%</t>
  </si>
  <si>
    <t>INDIRETA</t>
  </si>
  <si>
    <t>LOCAL: CENTRO</t>
  </si>
  <si>
    <t>TOTAL</t>
  </si>
  <si>
    <t>ELMO ALVES DO NASCIMENTO</t>
  </si>
  <si>
    <t xml:space="preserve"> INDIRETA</t>
  </si>
  <si>
    <t>OBS</t>
  </si>
  <si>
    <t>COMPRIMENTO</t>
  </si>
  <si>
    <t>OBRA: REFORMA DA ESCOLA DEPUTADO EMILIO</t>
  </si>
  <si>
    <t>PREÇO TOTAL COM BDI</t>
  </si>
  <si>
    <t>ACUMULADO INCLUINDO O PERÍODO</t>
  </si>
  <si>
    <t>PLANILHA ORÇAMENTÁRIA</t>
  </si>
  <si>
    <t>PREÇO UNITÁRIO SEM BDI</t>
  </si>
  <si>
    <t>PREÇO UNITÁRIO COM BDI</t>
  </si>
  <si>
    <t>PLACA DE OBRA EM CHAPA DE ACO GALVANIZADO</t>
  </si>
  <si>
    <t>74209/1</t>
  </si>
  <si>
    <t>SERVIÇOS PRELIMINARES</t>
  </si>
  <si>
    <t>ESCAVACAO E CARGA MATERIAL 1A CATEGORIA, UTILIZANDO TRATOR DE ESTEIRAS DE 110 A 160HP COM LAMINA, PESO OPERACIONAL * 13T  E PA CARREGADEIRA COM 170 HP.</t>
  </si>
  <si>
    <t>74151/1</t>
  </si>
  <si>
    <t>REATERRO MECANIZADO DE VALA COM RETROESCAVADEIRA (CAPACIDADE DA CAÇAMBA DA RETRO: 0,26 M³ / POTÊNCIA: 88 HP), LARGURA DE 0,8 A 1,5 M, PROFUNDIDADE DE 1,5 A 3,0 M, COM SOLO (SEM SUBSTITUIÇÃO) DE 1ª CATEGORIA EM LOCAIS COM BAIXO NÍVEL DE INTERFERÊNCIA. AF_04/2016</t>
  </si>
  <si>
    <t>REGULARIZACAO E COMPACTACAO DE SUBLEITO ATE 20 CM DE ESPESSURA</t>
  </si>
  <si>
    <t>REGULARIZAÇÃO (ASFALTO)</t>
  </si>
  <si>
    <t>ABERTURA DA CAIXA (ASFALTO)</t>
  </si>
  <si>
    <t>BASE DE SOLO - BRITA (50/50), MISTURA EM USINA, COMPACTACAO 100% PROCTOR MODIFICADO, EXCLUSIVE ESCAVACAO, CARGA E TRANSPORTE</t>
  </si>
  <si>
    <t>TRANSPORTE COMERCIAL DE BRITA</t>
  </si>
  <si>
    <t>BASE</t>
  </si>
  <si>
    <t>ASSENTAMENTO DE GUIA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</si>
  <si>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</si>
  <si>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>94276</t>
  </si>
  <si>
    <t>ESCAVACAO MECANICA CAMPO ABERTO EM SOLO EXCETO ROCHA ATE 2,00M PROFUNDIDADE</t>
  </si>
  <si>
    <t>REATERRO MANUAL APILOADO COM SOQUETE. AF_10/2017</t>
  </si>
  <si>
    <t>CBUQ</t>
  </si>
  <si>
    <t>EXECUÇÃO DE IMPRIMAÇÃO COM ASFALTO DILUÍDO CM-30. AF_09/2017</t>
  </si>
  <si>
    <t>96401</t>
  </si>
  <si>
    <t>PINTURA DE LIGACAO COM EMULSAO RR-2C</t>
  </si>
  <si>
    <t>CONSTRUÇÃO DE PAVIMENTO COM APLICAÇÃO DE CONCRETO BETUMINOSO USINADO A QUENTE (CBUQ), CAMADA DE ROLAMENTO, COM ESPESSURA DE 3,0 CM - EXCLUSIVE TRANSPORTE. AF_03/2017</t>
  </si>
  <si>
    <t>TRANSPORTE COM CAMINHÃO BASCULANTE 10 M3 DE MASSA ASFALTICA PARA PAVIMENTAÇÃO URBANA</t>
  </si>
  <si>
    <t>EXECUÇÃO DE SARJETA DE CONCRETO USINADO, MOLDADA  IN LOCO  EM TRECHO RETO, 30 CM BASE X 15 CM ALTURA. AF_06/2016</t>
  </si>
  <si>
    <t>79480</t>
  </si>
  <si>
    <t>96995</t>
  </si>
  <si>
    <t>OBRA: REFORMA DA PRAÇA DE ARAÇAS</t>
  </si>
  <si>
    <t>SARJETA</t>
  </si>
  <si>
    <t>M3xKM</t>
  </si>
  <si>
    <t>1496,61*0,2</t>
  </si>
  <si>
    <t>197,57</t>
  </si>
  <si>
    <t>197,57*(0,15+0,13)*0,2/2</t>
  </si>
  <si>
    <t>ABERTURA</t>
  </si>
  <si>
    <t>APOIO DA GUIA</t>
  </si>
  <si>
    <t>INSTALAÇÃO</t>
  </si>
  <si>
    <t>BLOQUETE/PISO INTERTRAVADO DE CONCRETO - MODELO ONDA/16 FACES/RETANGULAR/TIJOLINHO/PAVER/HOLANDES/PARALELEPIPEDO, 20 CM X 10 CM, E = 6 CM, RESISTENCIA DE 35 MPA (NBR 9781), COR NATURAL</t>
  </si>
  <si>
    <t>PASSEIO</t>
  </si>
  <si>
    <t>AUMENTO DO NIVEL DO PASSEIO EM RELAÇÃO AO ASFALTO EM 20 CM</t>
  </si>
  <si>
    <r>
      <rPr>
        <b/>
        <sz val="8"/>
        <color rgb="FF000000"/>
        <rFont val="Times New Roman"/>
        <family val="1"/>
      </rPr>
      <t xml:space="preserve">RESPONSÁVEL TÉCNICO PELO ORÇAMENTO: </t>
    </r>
    <r>
      <rPr>
        <sz val="8"/>
        <color rgb="FF000000"/>
        <rFont val="Times New Roman"/>
        <family val="1"/>
      </rPr>
      <t>SAMUEL CARLOS DINIZ DOS SANTOS</t>
    </r>
  </si>
  <si>
    <r>
      <rPr>
        <b/>
        <sz val="8"/>
        <color rgb="FF000000"/>
        <rFont val="Times New Roman"/>
        <family val="1"/>
      </rPr>
      <t>CREA/CAU:</t>
    </r>
    <r>
      <rPr>
        <sz val="8"/>
        <color rgb="FF000000"/>
        <rFont val="Times New Roman"/>
        <family val="1"/>
      </rPr>
      <t xml:space="preserve"> 223019/D</t>
    </r>
  </si>
  <si>
    <t>PRFEITO</t>
  </si>
  <si>
    <t>PREFEITURA</t>
  </si>
  <si>
    <t>CAPIM BRANCO</t>
  </si>
  <si>
    <t>LOCAL: ARAÇAS</t>
  </si>
  <si>
    <t>FOLHA Nº: 02/05</t>
  </si>
  <si>
    <t>FOLHA Nº: 01/05</t>
  </si>
  <si>
    <t>MEMORIAL DE CALCULO</t>
  </si>
  <si>
    <t>OBSERVAÇÃO</t>
  </si>
  <si>
    <t>1496,61*0,1*18,3</t>
  </si>
  <si>
    <t>1496,61*0,03</t>
  </si>
  <si>
    <t>1496,61*0,03*25</t>
  </si>
  <si>
    <t>0,3*0,15*197,57</t>
  </si>
  <si>
    <t>ÁREA</t>
  </si>
  <si>
    <t>ÁREA X ESPESSURA</t>
  </si>
  <si>
    <t>ÁREA X ESPESSURA X DISTANCIA ATÉ A OBRA</t>
  </si>
  <si>
    <t>COMPRIMENTO X ÁREA</t>
  </si>
  <si>
    <t>SERVIÇOS PRELIMINARES, ABERTURA, REGULARIZAÇÃO (ASFALTO), BASE, ASSENTAMENTO DE GUIA</t>
  </si>
  <si>
    <t>MÊS 3</t>
  </si>
  <si>
    <t>FOLHA Nº: 04/05</t>
  </si>
  <si>
    <t>FOLHA Nº: 05/05</t>
  </si>
  <si>
    <t>SALDO</t>
  </si>
  <si>
    <t>MODELO DE BOLETIM DE MEDIÇÃO</t>
  </si>
  <si>
    <t>ACUMULADO ANTERIOR</t>
  </si>
  <si>
    <t>PERIODO</t>
  </si>
  <si>
    <t>CRONOFRAMA FISICO (%)</t>
  </si>
  <si>
    <t>CRONOGRAMA FINANCEIRO (R$)</t>
  </si>
  <si>
    <t>REGULARIZAÇÃO E COMPACTAÇÃO DE SUBLEITO DE SOLO PREDOMINANTEMENTE ARENOSO. AF_11/2019</t>
  </si>
  <si>
    <t>EXECUÇÃO E COMPACTAÇÃO DE BASE E OU SUB BASE PARA PAVIMENTAÇÃO DE BRITA GRADUADA SIMPLES - EXCLUSIVE CARGA E TRANSPORTE. AF_11/2019</t>
  </si>
  <si>
    <t>CONCRETO BETUMINOSO USINADO A QUENTE (CBUQ) PARA PAVIMENTACAO ASFALTICA, PADRAO DNIT, FAIXA C, COM CAP 50/70 - AQUISICAO POSTO USINA</t>
  </si>
  <si>
    <t>T</t>
  </si>
  <si>
    <t>PINTURA COM TINTA A BASE DE BORRACHA CLORADA EM
REVESTIMENTO CIMENTÍCIO OU CONCRETO, DUAS (2) DEMÃOS</t>
  </si>
  <si>
    <t>PIN-BOR-015</t>
  </si>
  <si>
    <t>FAIXA DE PEDESTRE</t>
  </si>
  <si>
    <t>PLANILHA SINAP 11/2019 E SETOP 08/2019</t>
  </si>
  <si>
    <t>DATA: 23/01/2020</t>
  </si>
  <si>
    <t>FOLHA Nº: 03/05</t>
  </si>
  <si>
    <t>PASSEIO, SARJETA, FAIXA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</si>
</sst>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23" x14ac:knownFonts="1">
    <font>
      <sz val="10"/>
      <color rgb="FF000000"/>
      <name val="Times New Roman"/>
      <charset val="204"/>
    </font>
    <font>
      <sz val="10"/>
      <color rgb="FF000000"/>
      <name val="Book Antiqua"/>
      <family val="1"/>
    </font>
    <font>
      <sz val="10"/>
      <name val="Book Antiqua"/>
      <family val="1"/>
    </font>
    <font>
      <b/>
      <sz val="10"/>
      <color rgb="FF000000"/>
      <name val="Book Antiqua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b/>
      <u/>
      <sz val="8"/>
      <color rgb="FF000000"/>
      <name val="Times New Roman"/>
      <family val="1"/>
    </font>
    <font>
      <b/>
      <u/>
      <sz val="8"/>
      <color theme="1"/>
      <name val="Times New Roman"/>
      <family val="1"/>
    </font>
    <font>
      <b/>
      <sz val="16"/>
      <color rgb="FF000000"/>
      <name val="Times New Roman"/>
      <family val="1"/>
    </font>
    <font>
      <u/>
      <sz val="8"/>
      <color theme="1"/>
      <name val="Times New Roman"/>
      <family val="1"/>
    </font>
    <font>
      <sz val="24"/>
      <color rgb="FF000000"/>
      <name val="Times New Roman"/>
      <family val="1"/>
    </font>
    <font>
      <sz val="8"/>
      <name val="Calibri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58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shrinkToFit="1"/>
    </xf>
    <xf numFmtId="164" fontId="1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 shrinkToFi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9" fontId="7" fillId="2" borderId="18" xfId="0" applyNumberFormat="1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4" fontId="7" fillId="2" borderId="19" xfId="0" applyNumberFormat="1" applyFont="1" applyFill="1" applyBorder="1" applyAlignment="1">
      <alignment horizontal="center" vertical="center" shrinkToFit="1"/>
    </xf>
    <xf numFmtId="164" fontId="6" fillId="2" borderId="19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wrapText="1"/>
    </xf>
    <xf numFmtId="0" fontId="1" fillId="2" borderId="17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 wrapText="1"/>
    </xf>
    <xf numFmtId="4" fontId="7" fillId="2" borderId="26" xfId="0" applyNumberFormat="1" applyFont="1" applyFill="1" applyBorder="1" applyAlignment="1">
      <alignment horizontal="center" vertical="center" shrinkToFit="1"/>
    </xf>
    <xf numFmtId="49" fontId="7" fillId="2" borderId="13" xfId="0" applyNumberFormat="1" applyFont="1" applyFill="1" applyBorder="1" applyAlignment="1">
      <alignment horizontal="left" vertical="center" shrinkToFit="1"/>
    </xf>
    <xf numFmtId="164" fontId="7" fillId="2" borderId="0" xfId="3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wrapText="1"/>
    </xf>
    <xf numFmtId="0" fontId="6" fillId="0" borderId="13" xfId="0" applyFont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left" vertical="center" wrapText="1" shrinkToFit="1"/>
    </xf>
    <xf numFmtId="0" fontId="7" fillId="2" borderId="13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 wrapText="1"/>
    </xf>
    <xf numFmtId="4" fontId="7" fillId="2" borderId="29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Border="1" applyAlignment="1">
      <alignment horizontal="left" vertical="center"/>
    </xf>
    <xf numFmtId="164" fontId="7" fillId="2" borderId="13" xfId="0" applyNumberFormat="1" applyFont="1" applyFill="1" applyBorder="1" applyAlignment="1">
      <alignment horizontal="center" vertical="center" shrinkToFit="1"/>
    </xf>
    <xf numFmtId="49" fontId="7" fillId="2" borderId="30" xfId="0" applyNumberFormat="1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center" vertical="center" wrapText="1"/>
    </xf>
    <xf numFmtId="4" fontId="7" fillId="2" borderId="30" xfId="0" applyNumberFormat="1" applyFont="1" applyFill="1" applyBorder="1" applyAlignment="1">
      <alignment horizontal="center" vertical="center" shrinkToFit="1"/>
    </xf>
    <xf numFmtId="49" fontId="7" fillId="2" borderId="29" xfId="0" applyNumberFormat="1" applyFont="1" applyFill="1" applyBorder="1" applyAlignment="1">
      <alignment horizontal="left" vertical="center" shrinkToFit="1"/>
    </xf>
    <xf numFmtId="164" fontId="7" fillId="2" borderId="29" xfId="0" applyNumberFormat="1" applyFont="1" applyFill="1" applyBorder="1" applyAlignment="1">
      <alignment horizontal="center" vertical="center" shrinkToFit="1"/>
    </xf>
    <xf numFmtId="164" fontId="7" fillId="2" borderId="30" xfId="0" applyNumberFormat="1" applyFont="1" applyFill="1" applyBorder="1" applyAlignment="1">
      <alignment horizontal="center" vertical="center" shrinkToFit="1"/>
    </xf>
    <xf numFmtId="164" fontId="7" fillId="2" borderId="26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49" fontId="7" fillId="2" borderId="27" xfId="0" applyNumberFormat="1" applyFont="1" applyFill="1" applyBorder="1" applyAlignment="1">
      <alignment horizontal="left" vertical="center" shrinkToFit="1"/>
    </xf>
    <xf numFmtId="10" fontId="6" fillId="2" borderId="13" xfId="2" applyNumberFormat="1" applyFont="1" applyFill="1" applyBorder="1" applyAlignment="1">
      <alignment horizontal="center" vertical="center"/>
    </xf>
    <xf numFmtId="10" fontId="6" fillId="2" borderId="0" xfId="2" applyNumberFormat="1" applyFont="1" applyFill="1" applyBorder="1" applyAlignment="1">
      <alignment horizontal="center" vertical="center"/>
    </xf>
    <xf numFmtId="4" fontId="7" fillId="2" borderId="19" xfId="0" applyNumberFormat="1" applyFont="1" applyFill="1" applyBorder="1" applyAlignment="1">
      <alignment horizontal="center" vertical="center"/>
    </xf>
    <xf numFmtId="164" fontId="7" fillId="2" borderId="19" xfId="3" applyNumberFormat="1" applyFont="1" applyFill="1" applyBorder="1" applyAlignment="1">
      <alignment horizontal="center" vertical="center"/>
    </xf>
    <xf numFmtId="10" fontId="6" fillId="2" borderId="19" xfId="2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164" fontId="7" fillId="2" borderId="13" xfId="3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164" fontId="7" fillId="0" borderId="13" xfId="3" applyNumberFormat="1" applyFont="1" applyFill="1" applyBorder="1" applyAlignment="1">
      <alignment horizontal="center" vertical="center"/>
    </xf>
    <xf numFmtId="164" fontId="7" fillId="3" borderId="16" xfId="3" applyNumberFormat="1" applyFont="1" applyFill="1" applyBorder="1" applyAlignment="1">
      <alignment horizontal="center" vertical="center"/>
    </xf>
    <xf numFmtId="164" fontId="7" fillId="2" borderId="29" xfId="3" applyNumberFormat="1" applyFont="1" applyFill="1" applyBorder="1" applyAlignment="1">
      <alignment horizontal="center" vertical="center"/>
    </xf>
    <xf numFmtId="164" fontId="7" fillId="0" borderId="29" xfId="3" applyNumberFormat="1" applyFont="1" applyFill="1" applyBorder="1" applyAlignment="1">
      <alignment horizontal="center" vertical="center"/>
    </xf>
    <xf numFmtId="164" fontId="9" fillId="3" borderId="16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wrapText="1"/>
    </xf>
    <xf numFmtId="1" fontId="10" fillId="3" borderId="14" xfId="0" applyNumberFormat="1" applyFont="1" applyFill="1" applyBorder="1" applyAlignment="1">
      <alignment horizontal="center" vertical="center" shrinkToFit="1"/>
    </xf>
    <xf numFmtId="1" fontId="9" fillId="2" borderId="13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 vertical="center" shrinkToFit="1"/>
    </xf>
    <xf numFmtId="1" fontId="10" fillId="2" borderId="13" xfId="0" applyNumberFormat="1" applyFont="1" applyFill="1" applyBorder="1" applyAlignment="1">
      <alignment horizontal="center" vertical="center" shrinkToFit="1"/>
    </xf>
    <xf numFmtId="1" fontId="10" fillId="2" borderId="29" xfId="0" applyNumberFormat="1" applyFont="1" applyFill="1" applyBorder="1" applyAlignment="1">
      <alignment horizontal="center" vertical="center" shrinkToFit="1"/>
    </xf>
    <xf numFmtId="1" fontId="9" fillId="2" borderId="14" xfId="0" applyNumberFormat="1" applyFont="1" applyFill="1" applyBorder="1" applyAlignment="1">
      <alignment horizontal="center" vertical="center" wrapText="1"/>
    </xf>
    <xf numFmtId="1" fontId="10" fillId="2" borderId="26" xfId="0" applyNumberFormat="1" applyFont="1" applyFill="1" applyBorder="1" applyAlignment="1">
      <alignment horizontal="center" vertical="center" shrinkToFit="1"/>
    </xf>
    <xf numFmtId="1" fontId="10" fillId="2" borderId="0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1" fontId="10" fillId="2" borderId="27" xfId="0" applyNumberFormat="1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vertical="center" wrapText="1"/>
    </xf>
    <xf numFmtId="1" fontId="10" fillId="3" borderId="14" xfId="0" applyNumberFormat="1" applyFont="1" applyFill="1" applyBorder="1" applyAlignment="1">
      <alignment vertical="center" shrinkToFit="1"/>
    </xf>
    <xf numFmtId="1" fontId="10" fillId="3" borderId="16" xfId="0" applyNumberFormat="1" applyFont="1" applyFill="1" applyBorder="1" applyAlignment="1">
      <alignment vertical="center" shrinkToFit="1"/>
    </xf>
    <xf numFmtId="1" fontId="10" fillId="3" borderId="15" xfId="0" applyNumberFormat="1" applyFont="1" applyFill="1" applyBorder="1" applyAlignment="1">
      <alignment vertical="center" shrinkToFit="1"/>
    </xf>
    <xf numFmtId="0" fontId="17" fillId="0" borderId="13" xfId="0" applyFont="1" applyBorder="1" applyAlignment="1">
      <alignment wrapText="1"/>
    </xf>
    <xf numFmtId="1" fontId="10" fillId="3" borderId="16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17" fillId="0" borderId="29" xfId="0" applyFont="1" applyBorder="1" applyAlignment="1">
      <alignment vertical="center" wrapText="1"/>
    </xf>
    <xf numFmtId="0" fontId="6" fillId="3" borderId="14" xfId="0" applyFont="1" applyFill="1" applyBorder="1" applyAlignment="1">
      <alignment wrapText="1"/>
    </xf>
    <xf numFmtId="164" fontId="7" fillId="0" borderId="13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164" fontId="10" fillId="3" borderId="13" xfId="3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4" fontId="7" fillId="2" borderId="13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0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164" fontId="20" fillId="2" borderId="13" xfId="0" applyNumberFormat="1" applyFont="1" applyFill="1" applyBorder="1" applyAlignment="1">
      <alignment horizontal="center" vertical="center" wrapText="1"/>
    </xf>
    <xf numFmtId="10" fontId="5" fillId="2" borderId="13" xfId="0" applyNumberFormat="1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164" fontId="20" fillId="2" borderId="23" xfId="0" applyNumberFormat="1" applyFont="1" applyFill="1" applyBorder="1" applyAlignment="1">
      <alignment vertical="center" wrapText="1"/>
    </xf>
    <xf numFmtId="10" fontId="20" fillId="2" borderId="31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vertical="center" wrapText="1"/>
    </xf>
    <xf numFmtId="164" fontId="20" fillId="4" borderId="20" xfId="0" applyNumberFormat="1" applyFont="1" applyFill="1" applyBorder="1" applyAlignment="1">
      <alignment vertical="center" wrapText="1"/>
    </xf>
    <xf numFmtId="164" fontId="20" fillId="2" borderId="21" xfId="0" applyNumberFormat="1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left" vertical="center"/>
    </xf>
    <xf numFmtId="164" fontId="7" fillId="3" borderId="16" xfId="0" applyNumberFormat="1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 wrapText="1"/>
    </xf>
    <xf numFmtId="164" fontId="9" fillId="3" borderId="29" xfId="0" applyNumberFormat="1" applyFont="1" applyFill="1" applyBorder="1" applyAlignment="1">
      <alignment horizontal="center" vertical="center" wrapText="1"/>
    </xf>
    <xf numFmtId="10" fontId="9" fillId="3" borderId="14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horizontal="center" vertical="center" shrinkToFit="1"/>
    </xf>
    <xf numFmtId="164" fontId="7" fillId="3" borderId="15" xfId="3" applyNumberFormat="1" applyFont="1" applyFill="1" applyBorder="1" applyAlignment="1">
      <alignment horizontal="center" vertical="center"/>
    </xf>
    <xf numFmtId="164" fontId="7" fillId="3" borderId="13" xfId="3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left" vertical="center" shrinkToFit="1"/>
    </xf>
    <xf numFmtId="0" fontId="6" fillId="0" borderId="26" xfId="0" applyFont="1" applyBorder="1" applyAlignment="1">
      <alignment horizontal="center" vertical="center"/>
    </xf>
    <xf numFmtId="164" fontId="7" fillId="2" borderId="26" xfId="3" applyNumberFormat="1" applyFont="1" applyFill="1" applyBorder="1" applyAlignment="1">
      <alignment horizontal="center" vertical="center"/>
    </xf>
    <xf numFmtId="164" fontId="7" fillId="0" borderId="26" xfId="3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 shrinkToFit="1"/>
    </xf>
    <xf numFmtId="49" fontId="1" fillId="3" borderId="1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/>
    </xf>
    <xf numFmtId="4" fontId="1" fillId="3" borderId="19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/>
    </xf>
    <xf numFmtId="49" fontId="1" fillId="3" borderId="27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10" fontId="3" fillId="3" borderId="22" xfId="0" applyNumberFormat="1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164" fontId="9" fillId="3" borderId="13" xfId="0" applyNumberFormat="1" applyFont="1" applyFill="1" applyBorder="1" applyAlignment="1">
      <alignment horizontal="center" vertical="center" wrapText="1"/>
    </xf>
    <xf numFmtId="1" fontId="10" fillId="3" borderId="27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3" borderId="0" xfId="3" applyNumberFormat="1" applyFont="1" applyFill="1" applyBorder="1" applyAlignment="1">
      <alignment horizontal="center" vertical="center"/>
    </xf>
    <xf numFmtId="10" fontId="7" fillId="3" borderId="0" xfId="2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 applyProtection="1">
      <alignment horizontal="left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164" fontId="13" fillId="3" borderId="0" xfId="0" applyNumberFormat="1" applyFont="1" applyFill="1" applyBorder="1" applyAlignment="1" applyProtection="1">
      <alignment horizontal="left" vertical="center" wrapText="1"/>
    </xf>
    <xf numFmtId="10" fontId="13" fillId="3" borderId="0" xfId="2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 wrapText="1"/>
    </xf>
    <xf numFmtId="10" fontId="8" fillId="3" borderId="0" xfId="2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left"/>
    </xf>
    <xf numFmtId="49" fontId="7" fillId="3" borderId="0" xfId="0" applyNumberFormat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4" fontId="7" fillId="3" borderId="0" xfId="0" applyNumberFormat="1" applyFont="1" applyFill="1" applyBorder="1" applyAlignment="1">
      <alignment horizontal="center" vertical="center"/>
    </xf>
    <xf numFmtId="10" fontId="6" fillId="3" borderId="0" xfId="2" applyNumberFormat="1" applyFont="1" applyFill="1" applyBorder="1" applyAlignment="1">
      <alignment horizontal="center" vertical="center"/>
    </xf>
    <xf numFmtId="1" fontId="10" fillId="3" borderId="21" xfId="0" applyNumberFormat="1" applyFont="1" applyFill="1" applyBorder="1" applyAlignment="1">
      <alignment horizontal="center" vertical="center"/>
    </xf>
    <xf numFmtId="49" fontId="7" fillId="3" borderId="22" xfId="0" applyNumberFormat="1" applyFont="1" applyFill="1" applyBorder="1" applyAlignment="1">
      <alignment horizontal="left" vertical="center"/>
    </xf>
    <xf numFmtId="0" fontId="7" fillId="3" borderId="22" xfId="0" applyFont="1" applyFill="1" applyBorder="1" applyAlignment="1">
      <alignment vertical="center"/>
    </xf>
    <xf numFmtId="0" fontId="7" fillId="3" borderId="22" xfId="0" applyFont="1" applyFill="1" applyBorder="1" applyAlignment="1">
      <alignment horizontal="left" vertical="center"/>
    </xf>
    <xf numFmtId="4" fontId="7" fillId="3" borderId="22" xfId="0" applyNumberFormat="1" applyFont="1" applyFill="1" applyBorder="1" applyAlignment="1">
      <alignment horizontal="center" vertical="center"/>
    </xf>
    <xf numFmtId="164" fontId="7" fillId="3" borderId="22" xfId="0" applyNumberFormat="1" applyFont="1" applyFill="1" applyBorder="1" applyAlignment="1">
      <alignment horizontal="center" vertical="center"/>
    </xf>
    <xf numFmtId="164" fontId="7" fillId="3" borderId="22" xfId="3" applyNumberFormat="1" applyFont="1" applyFill="1" applyBorder="1" applyAlignment="1">
      <alignment horizontal="center" vertical="center"/>
    </xf>
    <xf numFmtId="10" fontId="6" fillId="3" borderId="22" xfId="2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49" fontId="1" fillId="3" borderId="21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4" fontId="1" fillId="3" borderId="22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1" fontId="10" fillId="3" borderId="18" xfId="0" applyNumberFormat="1" applyFont="1" applyFill="1" applyBorder="1" applyAlignment="1">
      <alignment horizontal="center" vertical="center"/>
    </xf>
    <xf numFmtId="49" fontId="7" fillId="3" borderId="19" xfId="0" applyNumberFormat="1" applyFont="1" applyFill="1" applyBorder="1" applyAlignment="1">
      <alignment horizontal="left" vertical="center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left" vertical="center"/>
    </xf>
    <xf numFmtId="4" fontId="7" fillId="3" borderId="19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9" xfId="3" applyNumberFormat="1" applyFont="1" applyFill="1" applyBorder="1" applyAlignment="1">
      <alignment horizontal="center" vertical="center"/>
    </xf>
    <xf numFmtId="10" fontId="6" fillId="3" borderId="19" xfId="2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10" fontId="5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9" fillId="3" borderId="29" xfId="0" applyFont="1" applyFill="1" applyBorder="1" applyAlignment="1">
      <alignment vertical="center"/>
    </xf>
    <xf numFmtId="0" fontId="22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0" fontId="22" fillId="3" borderId="0" xfId="0" applyFont="1" applyFill="1" applyBorder="1" applyAlignment="1" applyProtection="1">
      <alignment horizontal="left" vertical="center" wrapText="1"/>
    </xf>
    <xf numFmtId="10" fontId="5" fillId="3" borderId="0" xfId="0" applyNumberFormat="1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20" fillId="3" borderId="0" xfId="0" applyFont="1" applyFill="1" applyBorder="1" applyAlignment="1" applyProtection="1">
      <alignment horizontal="right" vertical="center"/>
    </xf>
    <xf numFmtId="0" fontId="21" fillId="3" borderId="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right" vertical="center" wrapText="1"/>
    </xf>
    <xf numFmtId="0" fontId="9" fillId="2" borderId="22" xfId="0" applyFont="1" applyFill="1" applyBorder="1" applyAlignment="1">
      <alignment horizontal="right" vertical="center" wrapText="1"/>
    </xf>
    <xf numFmtId="164" fontId="7" fillId="2" borderId="2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shrinkToFit="1"/>
    </xf>
    <xf numFmtId="49" fontId="10" fillId="2" borderId="0" xfId="0" applyNumberFormat="1" applyFont="1" applyFill="1" applyBorder="1" applyAlignment="1">
      <alignment horizontal="center" vertical="center" shrinkToFit="1"/>
    </xf>
    <xf numFmtId="10" fontId="9" fillId="3" borderId="1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164" fontId="9" fillId="3" borderId="13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wrapText="1"/>
    </xf>
    <xf numFmtId="164" fontId="9" fillId="3" borderId="26" xfId="0" applyNumberFormat="1" applyFont="1" applyFill="1" applyBorder="1" applyAlignment="1">
      <alignment horizontal="center" vertical="center" wrapText="1"/>
    </xf>
    <xf numFmtId="164" fontId="9" fillId="3" borderId="29" xfId="0" applyNumberFormat="1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10" fontId="9" fillId="3" borderId="18" xfId="2" applyNumberFormat="1" applyFont="1" applyFill="1" applyBorder="1" applyAlignment="1">
      <alignment horizontal="center" vertical="center" wrapText="1"/>
    </xf>
    <xf numFmtId="10" fontId="9" fillId="3" borderId="20" xfId="2" applyNumberFormat="1" applyFont="1" applyFill="1" applyBorder="1" applyAlignment="1">
      <alignment horizontal="center" vertical="center" wrapText="1"/>
    </xf>
    <xf numFmtId="10" fontId="9" fillId="3" borderId="27" xfId="2" applyNumberFormat="1" applyFont="1" applyFill="1" applyBorder="1" applyAlignment="1">
      <alignment horizontal="center" vertical="center" wrapText="1"/>
    </xf>
    <xf numFmtId="10" fontId="9" fillId="3" borderId="17" xfId="2" applyNumberFormat="1" applyFont="1" applyFill="1" applyBorder="1" applyAlignment="1">
      <alignment horizontal="center" vertical="center" wrapText="1"/>
    </xf>
    <xf numFmtId="10" fontId="9" fillId="3" borderId="21" xfId="2" applyNumberFormat="1" applyFont="1" applyFill="1" applyBorder="1" applyAlignment="1">
      <alignment horizontal="center" vertical="center" wrapText="1"/>
    </xf>
    <xf numFmtId="10" fontId="9" fillId="3" borderId="23" xfId="2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26" xfId="0" applyNumberFormat="1" applyFont="1" applyFill="1" applyBorder="1" applyAlignment="1">
      <alignment horizontal="center" vertical="center" wrapText="1"/>
    </xf>
    <xf numFmtId="1" fontId="9" fillId="3" borderId="30" xfId="0" applyNumberFormat="1" applyFont="1" applyFill="1" applyBorder="1" applyAlignment="1">
      <alignment horizontal="center" vertical="center" wrapText="1"/>
    </xf>
    <xf numFmtId="49" fontId="6" fillId="3" borderId="26" xfId="0" applyNumberFormat="1" applyFont="1" applyFill="1" applyBorder="1" applyAlignment="1">
      <alignment horizontal="left" vertical="center" wrapText="1"/>
    </xf>
    <xf numFmtId="49" fontId="6" fillId="3" borderId="30" xfId="0" applyNumberFormat="1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" fontId="10" fillId="3" borderId="14" xfId="0" applyNumberFormat="1" applyFont="1" applyFill="1" applyBorder="1" applyAlignment="1">
      <alignment horizontal="right" vertical="center" shrinkToFit="1"/>
    </xf>
    <xf numFmtId="1" fontId="10" fillId="3" borderId="16" xfId="0" applyNumberFormat="1" applyFont="1" applyFill="1" applyBorder="1" applyAlignment="1">
      <alignment horizontal="right" vertical="center" shrinkToFit="1"/>
    </xf>
    <xf numFmtId="1" fontId="10" fillId="3" borderId="15" xfId="0" applyNumberFormat="1" applyFont="1" applyFill="1" applyBorder="1" applyAlignment="1">
      <alignment horizontal="right" vertical="center" shrinkToFit="1"/>
    </xf>
    <xf numFmtId="4" fontId="6" fillId="3" borderId="26" xfId="0" applyNumberFormat="1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164" fontId="9" fillId="3" borderId="13" xfId="3" applyNumberFormat="1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64" fontId="7" fillId="2" borderId="14" xfId="3" applyNumberFormat="1" applyFont="1" applyFill="1" applyBorder="1" applyAlignment="1">
      <alignment horizontal="center" vertical="center"/>
    </xf>
    <xf numFmtId="164" fontId="7" fillId="2" borderId="15" xfId="3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49" fontId="9" fillId="3" borderId="26" xfId="0" applyNumberFormat="1" applyFont="1" applyFill="1" applyBorder="1" applyAlignment="1">
      <alignment horizontal="center" vertical="center" wrapText="1"/>
    </xf>
    <xf numFmtId="49" fontId="9" fillId="3" borderId="29" xfId="0" applyNumberFormat="1" applyFont="1" applyFill="1" applyBorder="1" applyAlignment="1">
      <alignment horizontal="center" vertical="center" wrapText="1"/>
    </xf>
    <xf numFmtId="164" fontId="7" fillId="2" borderId="14" xfId="3" applyNumberFormat="1" applyFont="1" applyFill="1" applyBorder="1" applyAlignment="1">
      <alignment horizontal="center" vertical="center" wrapText="1"/>
    </xf>
    <xf numFmtId="164" fontId="7" fillId="2" borderId="15" xfId="3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1" fillId="3" borderId="0" xfId="0" applyFont="1" applyFill="1" applyBorder="1" applyAlignment="1" applyProtection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164" fontId="18" fillId="3" borderId="13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0" fontId="18" fillId="2" borderId="3" xfId="0" applyNumberFormat="1" applyFont="1" applyFill="1" applyBorder="1" applyAlignment="1">
      <alignment horizontal="center" vertical="center" wrapText="1"/>
    </xf>
    <xf numFmtId="10" fontId="18" fillId="2" borderId="5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right" vertical="center" wrapText="1"/>
    </xf>
    <xf numFmtId="164" fontId="5" fillId="2" borderId="14" xfId="0" applyNumberFormat="1" applyFont="1" applyFill="1" applyBorder="1" applyAlignment="1">
      <alignment horizontal="center" vertical="center" shrinkToFit="1"/>
    </xf>
    <xf numFmtId="164" fontId="5" fillId="2" borderId="16" xfId="0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10" fontId="18" fillId="3" borderId="13" xfId="2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2" builtinId="5"/>
    <cellStyle name="Vírgula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76200</xdr:rowOff>
    </xdr:from>
    <xdr:to>
      <xdr:col>1</xdr:col>
      <xdr:colOff>1704975</xdr:colOff>
      <xdr:row>9</xdr:row>
      <xdr:rowOff>28575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47650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2397500</xdr:colOff>
      <xdr:row>0</xdr:row>
      <xdr:rowOff>104775</xdr:rowOff>
    </xdr:from>
    <xdr:to>
      <xdr:col>7</xdr:col>
      <xdr:colOff>359150</xdr:colOff>
      <xdr:row>9</xdr:row>
      <xdr:rowOff>66675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650" y="104775"/>
          <a:ext cx="3686175" cy="1504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419100</xdr:colOff>
      <xdr:row>16</xdr:row>
      <xdr:rowOff>142875</xdr:rowOff>
    </xdr:from>
    <xdr:to>
      <xdr:col>11</xdr:col>
      <xdr:colOff>534899</xdr:colOff>
      <xdr:row>33</xdr:row>
      <xdr:rowOff>171880</xdr:rowOff>
    </xdr:to>
    <xdr:pic>
      <xdr:nvPicPr>
        <xdr:cNvPr id="5" name="Imagem 4" descr="ABC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9100" y="3143250"/>
          <a:ext cx="10736174" cy="3077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95250</xdr:rowOff>
    </xdr:from>
    <xdr:to>
      <xdr:col>2</xdr:col>
      <xdr:colOff>152400</xdr:colOff>
      <xdr:row>9</xdr:row>
      <xdr:rowOff>28575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38125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1787900</xdr:colOff>
      <xdr:row>0</xdr:row>
      <xdr:rowOff>95250</xdr:rowOff>
    </xdr:from>
    <xdr:to>
      <xdr:col>7</xdr:col>
      <xdr:colOff>121025</xdr:colOff>
      <xdr:row>9</xdr:row>
      <xdr:rowOff>66675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050" y="95250"/>
          <a:ext cx="3686175" cy="15049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95250</xdr:rowOff>
    </xdr:from>
    <xdr:to>
      <xdr:col>2</xdr:col>
      <xdr:colOff>152400</xdr:colOff>
      <xdr:row>9</xdr:row>
      <xdr:rowOff>28575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38125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1787900</xdr:colOff>
      <xdr:row>0</xdr:row>
      <xdr:rowOff>95250</xdr:rowOff>
    </xdr:from>
    <xdr:to>
      <xdr:col>7</xdr:col>
      <xdr:colOff>121025</xdr:colOff>
      <xdr:row>9</xdr:row>
      <xdr:rowOff>66675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050" y="95250"/>
          <a:ext cx="3686175" cy="15049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2</xdr:row>
      <xdr:rowOff>33618</xdr:rowOff>
    </xdr:from>
    <xdr:to>
      <xdr:col>2</xdr:col>
      <xdr:colOff>19609</xdr:colOff>
      <xdr:row>7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58" y="369794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2740959</xdr:colOff>
      <xdr:row>1</xdr:row>
      <xdr:rowOff>73959</xdr:rowOff>
    </xdr:from>
    <xdr:to>
      <xdr:col>6</xdr:col>
      <xdr:colOff>95811</xdr:colOff>
      <xdr:row>7</xdr:row>
      <xdr:rowOff>166968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2283" y="309283"/>
          <a:ext cx="3686175" cy="15049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95250</xdr:rowOff>
    </xdr:from>
    <xdr:to>
      <xdr:col>2</xdr:col>
      <xdr:colOff>152400</xdr:colOff>
      <xdr:row>9</xdr:row>
      <xdr:rowOff>28575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38125"/>
          <a:ext cx="12858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1787900</xdr:colOff>
      <xdr:row>0</xdr:row>
      <xdr:rowOff>95250</xdr:rowOff>
    </xdr:from>
    <xdr:to>
      <xdr:col>7</xdr:col>
      <xdr:colOff>121025</xdr:colOff>
      <xdr:row>9</xdr:row>
      <xdr:rowOff>66675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050" y="95250"/>
          <a:ext cx="3686175" cy="1504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13" zoomScaleNormal="100" zoomScaleSheetLayoutView="100" workbookViewId="0">
      <selection activeCell="A35" sqref="A35:M41"/>
    </sheetView>
  </sheetViews>
  <sheetFormatPr defaultRowHeight="13.5" x14ac:dyDescent="0.2"/>
  <cols>
    <col min="1" max="1" width="10.5" style="2" customWidth="1"/>
    <col min="2" max="2" width="33.6640625" style="3" customWidth="1"/>
    <col min="3" max="3" width="52.6640625" style="1" customWidth="1"/>
    <col min="4" max="4" width="9.6640625" style="1" customWidth="1"/>
    <col min="5" max="5" width="12.33203125" style="6" customWidth="1"/>
    <col min="6" max="6" width="16.83203125" style="5" customWidth="1"/>
    <col min="7" max="7" width="8.6640625" style="7" customWidth="1"/>
    <col min="8" max="8" width="10.5" style="7" customWidth="1"/>
    <col min="9" max="9" width="7.1640625" style="5" customWidth="1"/>
    <col min="10" max="10" width="14.5" style="5" customWidth="1"/>
    <col min="11" max="11" width="9.33203125" style="1"/>
    <col min="12" max="12" width="22.33203125" style="1" customWidth="1"/>
    <col min="13" max="16384" width="9.33203125" style="1"/>
  </cols>
  <sheetData>
    <row r="1" spans="1:13" x14ac:dyDescent="0.2">
      <c r="A1" s="152"/>
      <c r="B1" s="153"/>
      <c r="C1" s="154"/>
      <c r="D1" s="154"/>
      <c r="E1" s="155"/>
      <c r="F1" s="156"/>
      <c r="G1" s="157"/>
      <c r="H1" s="157"/>
      <c r="I1" s="156"/>
      <c r="J1" s="156"/>
      <c r="K1" s="154"/>
      <c r="L1" s="154"/>
      <c r="M1" s="158"/>
    </row>
    <row r="2" spans="1:13" x14ac:dyDescent="0.2">
      <c r="A2" s="159"/>
      <c r="B2" s="160"/>
      <c r="C2" s="161"/>
      <c r="D2" s="161"/>
      <c r="E2" s="162"/>
      <c r="F2" s="163"/>
      <c r="G2" s="164"/>
      <c r="H2" s="164"/>
      <c r="I2" s="163"/>
      <c r="J2" s="163"/>
      <c r="K2" s="161"/>
      <c r="L2" s="161"/>
      <c r="M2" s="165"/>
    </row>
    <row r="3" spans="1:13" x14ac:dyDescent="0.2">
      <c r="A3" s="159"/>
      <c r="B3" s="160"/>
      <c r="C3" s="161"/>
      <c r="D3" s="161"/>
      <c r="E3" s="162"/>
      <c r="F3" s="163"/>
      <c r="G3" s="164"/>
      <c r="H3" s="164"/>
      <c r="I3" s="163"/>
      <c r="J3" s="163"/>
      <c r="K3" s="161"/>
      <c r="L3" s="161"/>
      <c r="M3" s="165"/>
    </row>
    <row r="4" spans="1:13" x14ac:dyDescent="0.2">
      <c r="A4" s="159"/>
      <c r="B4" s="160"/>
      <c r="C4" s="161"/>
      <c r="D4" s="161"/>
      <c r="E4" s="162"/>
      <c r="F4" s="163"/>
      <c r="G4" s="164"/>
      <c r="H4" s="164"/>
      <c r="I4" s="163"/>
      <c r="J4" s="163"/>
      <c r="K4" s="161"/>
      <c r="L4" s="161"/>
      <c r="M4" s="165"/>
    </row>
    <row r="5" spans="1:13" x14ac:dyDescent="0.2">
      <c r="A5" s="159"/>
      <c r="B5" s="160"/>
      <c r="C5" s="161"/>
      <c r="D5" s="161"/>
      <c r="E5" s="162"/>
      <c r="F5" s="163"/>
      <c r="G5" s="164"/>
      <c r="H5" s="164"/>
      <c r="I5" s="163"/>
      <c r="J5" s="163"/>
      <c r="K5" s="161"/>
      <c r="L5" s="161"/>
      <c r="M5" s="165"/>
    </row>
    <row r="6" spans="1:13" x14ac:dyDescent="0.2">
      <c r="A6" s="159"/>
      <c r="B6" s="160"/>
      <c r="C6" s="161"/>
      <c r="D6" s="161"/>
      <c r="E6" s="162"/>
      <c r="F6" s="163"/>
      <c r="G6" s="164"/>
      <c r="H6" s="164"/>
      <c r="I6" s="163"/>
      <c r="J6" s="163"/>
      <c r="K6" s="161"/>
      <c r="L6" s="161"/>
      <c r="M6" s="165"/>
    </row>
    <row r="7" spans="1:13" x14ac:dyDescent="0.2">
      <c r="A7" s="159"/>
      <c r="B7" s="160"/>
      <c r="C7" s="161"/>
      <c r="D7" s="161"/>
      <c r="E7" s="162"/>
      <c r="F7" s="163"/>
      <c r="G7" s="164"/>
      <c r="H7" s="164"/>
      <c r="I7" s="163"/>
      <c r="J7" s="163"/>
      <c r="K7" s="161"/>
      <c r="L7" s="161"/>
      <c r="M7" s="165"/>
    </row>
    <row r="8" spans="1:13" x14ac:dyDescent="0.2">
      <c r="A8" s="159"/>
      <c r="B8" s="160"/>
      <c r="C8" s="161"/>
      <c r="D8" s="161"/>
      <c r="E8" s="162"/>
      <c r="F8" s="163"/>
      <c r="G8" s="164"/>
      <c r="H8" s="164"/>
      <c r="I8" s="163"/>
      <c r="J8" s="163"/>
      <c r="K8" s="161"/>
      <c r="L8" s="161"/>
      <c r="M8" s="165"/>
    </row>
    <row r="9" spans="1:13" x14ac:dyDescent="0.2">
      <c r="A9" s="159"/>
      <c r="B9" s="160"/>
      <c r="C9" s="161"/>
      <c r="D9" s="161"/>
      <c r="E9" s="162"/>
      <c r="F9" s="163"/>
      <c r="G9" s="164"/>
      <c r="H9" s="164"/>
      <c r="I9" s="163"/>
      <c r="J9" s="163"/>
      <c r="K9" s="161"/>
      <c r="L9" s="161"/>
      <c r="M9" s="165"/>
    </row>
    <row r="10" spans="1:13" x14ac:dyDescent="0.2">
      <c r="A10" s="159"/>
      <c r="B10" s="160"/>
      <c r="C10" s="161"/>
      <c r="D10" s="161"/>
      <c r="E10" s="162"/>
      <c r="F10" s="163"/>
      <c r="G10" s="164"/>
      <c r="H10" s="164"/>
      <c r="I10" s="163"/>
      <c r="J10" s="163"/>
      <c r="K10" s="161"/>
      <c r="L10" s="161"/>
      <c r="M10" s="165"/>
    </row>
    <row r="11" spans="1:13" s="4" customFormat="1" ht="18" customHeight="1" x14ac:dyDescent="0.2">
      <c r="A11" s="247"/>
      <c r="B11" s="248"/>
      <c r="C11" s="248"/>
      <c r="D11" s="248"/>
      <c r="E11" s="248"/>
      <c r="F11" s="248"/>
      <c r="G11" s="248"/>
      <c r="H11" s="248"/>
      <c r="I11" s="248"/>
      <c r="J11" s="249"/>
      <c r="K11" s="166"/>
      <c r="L11" s="167"/>
      <c r="M11" s="168"/>
    </row>
    <row r="12" spans="1:13" s="4" customFormat="1" ht="18" customHeight="1" x14ac:dyDescent="0.2">
      <c r="A12" s="250" t="s">
        <v>0</v>
      </c>
      <c r="B12" s="250"/>
      <c r="C12" s="250"/>
      <c r="D12" s="250"/>
      <c r="E12" s="250"/>
      <c r="F12" s="250"/>
      <c r="G12" s="251" t="s">
        <v>75</v>
      </c>
      <c r="H12" s="251"/>
      <c r="I12" s="251"/>
      <c r="J12" s="251"/>
      <c r="K12" s="169"/>
      <c r="L12" s="169"/>
      <c r="M12" s="170"/>
    </row>
    <row r="13" spans="1:13" s="4" customFormat="1" ht="18" customHeight="1" x14ac:dyDescent="0.2">
      <c r="A13" s="250" t="s">
        <v>56</v>
      </c>
      <c r="B13" s="250"/>
      <c r="C13" s="250"/>
      <c r="D13" s="250"/>
      <c r="E13" s="250"/>
      <c r="F13" s="250"/>
      <c r="G13" s="251" t="s">
        <v>104</v>
      </c>
      <c r="H13" s="251"/>
      <c r="I13" s="251"/>
      <c r="J13" s="251"/>
      <c r="K13" s="169"/>
      <c r="L13" s="169"/>
      <c r="M13" s="170"/>
    </row>
    <row r="14" spans="1:13" s="4" customFormat="1" ht="27" customHeight="1" x14ac:dyDescent="0.2">
      <c r="A14" s="250" t="s">
        <v>73</v>
      </c>
      <c r="B14" s="250"/>
      <c r="C14" s="250"/>
      <c r="D14" s="250"/>
      <c r="E14" s="250"/>
      <c r="F14" s="250"/>
      <c r="G14" s="252" t="s">
        <v>16</v>
      </c>
      <c r="H14" s="251" t="s">
        <v>1</v>
      </c>
      <c r="I14" s="251"/>
      <c r="J14" s="251"/>
      <c r="K14" s="169"/>
      <c r="L14" s="169"/>
      <c r="M14" s="170"/>
    </row>
    <row r="15" spans="1:13" s="4" customFormat="1" ht="20.25" customHeight="1" x14ac:dyDescent="0.2">
      <c r="A15" s="253" t="s">
        <v>103</v>
      </c>
      <c r="B15" s="254"/>
      <c r="C15" s="254"/>
      <c r="D15" s="254"/>
      <c r="E15" s="254"/>
      <c r="F15" s="255"/>
      <c r="G15" s="252"/>
      <c r="H15" s="259" t="s">
        <v>17</v>
      </c>
      <c r="I15" s="260"/>
      <c r="J15" s="261"/>
      <c r="K15" s="171"/>
      <c r="L15" s="172"/>
      <c r="M15" s="173"/>
    </row>
    <row r="16" spans="1:13" s="4" customFormat="1" ht="15" hidden="1" x14ac:dyDescent="0.2">
      <c r="A16" s="256"/>
      <c r="B16" s="257"/>
      <c r="C16" s="257"/>
      <c r="D16" s="257"/>
      <c r="E16" s="257"/>
      <c r="F16" s="258"/>
      <c r="G16" s="252"/>
      <c r="H16" s="174" t="s">
        <v>2</v>
      </c>
      <c r="I16" s="246">
        <v>0.29770000000000002</v>
      </c>
      <c r="J16" s="246"/>
      <c r="K16" s="169"/>
      <c r="L16" s="169"/>
      <c r="M16" s="170"/>
    </row>
    <row r="17" spans="1:13" x14ac:dyDescent="0.2">
      <c r="A17" s="21"/>
      <c r="B17" s="22"/>
      <c r="C17" s="23"/>
      <c r="D17" s="22"/>
      <c r="E17" s="24"/>
      <c r="F17" s="25"/>
      <c r="G17" s="243"/>
      <c r="H17" s="243"/>
      <c r="I17" s="243"/>
      <c r="J17" s="243"/>
      <c r="M17" s="28"/>
    </row>
    <row r="18" spans="1:13" ht="13.5" customHeight="1" x14ac:dyDescent="0.2">
      <c r="A18" s="26"/>
      <c r="B18" s="16"/>
      <c r="C18" s="20"/>
      <c r="D18" s="16"/>
      <c r="E18" s="18"/>
      <c r="F18" s="19"/>
      <c r="G18" s="240"/>
      <c r="H18" s="240"/>
      <c r="I18" s="240"/>
      <c r="J18" s="240"/>
      <c r="M18" s="28"/>
    </row>
    <row r="19" spans="1:13" x14ac:dyDescent="0.2">
      <c r="A19" s="26"/>
      <c r="B19" s="16"/>
      <c r="C19" s="17"/>
      <c r="D19" s="16"/>
      <c r="E19" s="18"/>
      <c r="F19" s="19"/>
      <c r="G19" s="240"/>
      <c r="H19" s="240"/>
      <c r="I19" s="240"/>
      <c r="J19" s="240"/>
      <c r="M19" s="28"/>
    </row>
    <row r="20" spans="1:13" x14ac:dyDescent="0.2">
      <c r="A20" s="26"/>
      <c r="B20" s="16"/>
      <c r="C20" s="17"/>
      <c r="D20" s="16"/>
      <c r="E20" s="18"/>
      <c r="F20" s="19"/>
      <c r="G20" s="240"/>
      <c r="H20" s="240"/>
      <c r="I20" s="240"/>
      <c r="J20" s="240"/>
      <c r="M20" s="28"/>
    </row>
    <row r="21" spans="1:13" x14ac:dyDescent="0.2">
      <c r="A21" s="244"/>
      <c r="B21" s="245"/>
      <c r="C21" s="245"/>
      <c r="D21" s="245"/>
      <c r="E21" s="245"/>
      <c r="F21" s="245"/>
      <c r="G21" s="245"/>
      <c r="H21" s="245"/>
      <c r="I21" s="245"/>
      <c r="J21" s="245"/>
      <c r="M21" s="28"/>
    </row>
    <row r="22" spans="1:13" x14ac:dyDescent="0.2">
      <c r="A22" s="26"/>
      <c r="B22" s="16"/>
      <c r="C22" s="27"/>
      <c r="D22" s="16"/>
      <c r="E22" s="18"/>
      <c r="F22" s="19"/>
      <c r="G22" s="240"/>
      <c r="H22" s="240"/>
      <c r="I22" s="240"/>
      <c r="J22" s="240"/>
      <c r="L22" s="11"/>
      <c r="M22" s="28"/>
    </row>
    <row r="23" spans="1:13" x14ac:dyDescent="0.2">
      <c r="A23" s="26"/>
      <c r="B23" s="16"/>
      <c r="C23" s="27"/>
      <c r="D23" s="16"/>
      <c r="E23" s="18"/>
      <c r="F23" s="19"/>
      <c r="G23" s="240"/>
      <c r="H23" s="240"/>
      <c r="I23" s="240"/>
      <c r="J23" s="240"/>
      <c r="M23" s="28"/>
    </row>
    <row r="24" spans="1:13" x14ac:dyDescent="0.2">
      <c r="A24" s="26"/>
      <c r="B24" s="16"/>
      <c r="C24" s="27"/>
      <c r="D24" s="16"/>
      <c r="E24" s="18"/>
      <c r="F24" s="19"/>
      <c r="G24" s="240"/>
      <c r="H24" s="240"/>
      <c r="I24" s="240"/>
      <c r="J24" s="240"/>
      <c r="L24" s="11"/>
      <c r="M24" s="28"/>
    </row>
    <row r="25" spans="1:13" ht="22.5" customHeight="1" x14ac:dyDescent="0.2">
      <c r="A25" s="26"/>
      <c r="B25" s="16"/>
      <c r="C25" s="27"/>
      <c r="D25" s="16"/>
      <c r="E25" s="18"/>
      <c r="F25" s="19"/>
      <c r="G25" s="240"/>
      <c r="H25" s="240"/>
      <c r="I25" s="240"/>
      <c r="J25" s="240"/>
      <c r="M25" s="28"/>
    </row>
    <row r="26" spans="1:13" x14ac:dyDescent="0.2">
      <c r="A26" s="26"/>
      <c r="B26" s="16"/>
      <c r="C26" s="27"/>
      <c r="D26" s="16"/>
      <c r="E26" s="18"/>
      <c r="F26" s="19"/>
      <c r="G26" s="240"/>
      <c r="H26" s="240"/>
      <c r="I26" s="240"/>
      <c r="J26" s="240"/>
      <c r="M26" s="28"/>
    </row>
    <row r="27" spans="1:13" x14ac:dyDescent="0.2">
      <c r="A27" s="26"/>
      <c r="B27" s="16"/>
      <c r="C27" s="27"/>
      <c r="D27" s="16"/>
      <c r="E27" s="18"/>
      <c r="F27" s="19"/>
      <c r="G27" s="240"/>
      <c r="H27" s="240"/>
      <c r="I27" s="240"/>
      <c r="J27" s="240"/>
      <c r="M27" s="28"/>
    </row>
    <row r="28" spans="1:13" x14ac:dyDescent="0.2">
      <c r="A28" s="241"/>
      <c r="B28" s="242"/>
      <c r="C28" s="242"/>
      <c r="D28" s="242"/>
      <c r="E28" s="242"/>
      <c r="F28" s="242"/>
      <c r="G28" s="242"/>
      <c r="H28" s="242"/>
      <c r="I28" s="242"/>
      <c r="J28" s="242"/>
      <c r="M28" s="28"/>
    </row>
    <row r="29" spans="1:13" x14ac:dyDescent="0.2">
      <c r="A29" s="26"/>
      <c r="B29" s="16"/>
      <c r="C29" s="17"/>
      <c r="D29" s="16"/>
      <c r="E29" s="18"/>
      <c r="F29" s="19"/>
      <c r="G29" s="240"/>
      <c r="H29" s="240"/>
      <c r="I29" s="240"/>
      <c r="J29" s="240"/>
      <c r="M29" s="28"/>
    </row>
    <row r="30" spans="1:13" x14ac:dyDescent="0.2">
      <c r="A30" s="26"/>
      <c r="B30" s="16"/>
      <c r="C30" s="20"/>
      <c r="D30" s="16"/>
      <c r="E30" s="18"/>
      <c r="F30" s="19"/>
      <c r="G30" s="240"/>
      <c r="H30" s="240"/>
      <c r="I30" s="240"/>
      <c r="J30" s="240"/>
      <c r="M30" s="28"/>
    </row>
    <row r="31" spans="1:13" x14ac:dyDescent="0.2">
      <c r="A31" s="26"/>
      <c r="B31" s="16"/>
      <c r="C31" s="17"/>
      <c r="D31" s="16"/>
      <c r="E31" s="18"/>
      <c r="F31" s="19"/>
      <c r="G31" s="240"/>
      <c r="H31" s="240"/>
      <c r="I31" s="240"/>
      <c r="J31" s="240"/>
      <c r="M31" s="28"/>
    </row>
    <row r="32" spans="1:13" x14ac:dyDescent="0.2">
      <c r="A32" s="26"/>
      <c r="B32" s="16"/>
      <c r="C32" s="17"/>
      <c r="D32" s="16"/>
      <c r="E32" s="18"/>
      <c r="F32" s="19"/>
      <c r="G32" s="240"/>
      <c r="H32" s="240"/>
      <c r="I32" s="240"/>
      <c r="J32" s="240"/>
      <c r="M32" s="28"/>
    </row>
    <row r="33" spans="1:13" ht="15" customHeight="1" x14ac:dyDescent="0.2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M33" s="28"/>
    </row>
    <row r="34" spans="1:13" ht="28.5" customHeight="1" x14ac:dyDescent="0.2">
      <c r="A34" s="234"/>
      <c r="B34" s="235"/>
      <c r="C34" s="235"/>
      <c r="D34" s="235"/>
      <c r="E34" s="235"/>
      <c r="F34" s="235"/>
      <c r="G34" s="235"/>
      <c r="H34" s="235"/>
      <c r="I34" s="236"/>
      <c r="J34" s="237"/>
      <c r="M34" s="28"/>
    </row>
    <row r="35" spans="1:13" x14ac:dyDescent="0.2">
      <c r="A35" s="203"/>
      <c r="B35" s="67"/>
      <c r="C35" s="67"/>
      <c r="D35" s="177"/>
      <c r="E35" s="178"/>
      <c r="F35" s="179"/>
      <c r="G35" s="178"/>
      <c r="H35" s="179"/>
      <c r="I35" s="178"/>
      <c r="J35" s="156"/>
      <c r="K35" s="154"/>
      <c r="L35" s="154"/>
      <c r="M35" s="158"/>
    </row>
    <row r="36" spans="1:13" x14ac:dyDescent="0.2">
      <c r="A36" s="203"/>
      <c r="B36" s="67" t="s">
        <v>68</v>
      </c>
      <c r="C36" s="187"/>
      <c r="D36" s="67"/>
      <c r="E36" s="188" t="s">
        <v>70</v>
      </c>
      <c r="F36" s="238" t="s">
        <v>20</v>
      </c>
      <c r="G36" s="238"/>
      <c r="H36" s="238"/>
      <c r="I36" s="178"/>
      <c r="J36" s="163"/>
      <c r="K36" s="161"/>
      <c r="L36" s="161"/>
      <c r="M36" s="165"/>
    </row>
    <row r="37" spans="1:13" x14ac:dyDescent="0.2">
      <c r="A37" s="203"/>
      <c r="B37" s="67" t="s">
        <v>69</v>
      </c>
      <c r="C37" s="187"/>
      <c r="D37" s="190"/>
      <c r="E37" s="188" t="s">
        <v>71</v>
      </c>
      <c r="F37" s="239" t="s">
        <v>72</v>
      </c>
      <c r="G37" s="239"/>
      <c r="H37" s="239"/>
      <c r="I37" s="178"/>
      <c r="J37" s="163"/>
      <c r="K37" s="161"/>
      <c r="L37" s="161"/>
      <c r="M37" s="165"/>
    </row>
    <row r="38" spans="1:13" s="5" customFormat="1" x14ac:dyDescent="0.2">
      <c r="A38" s="203"/>
      <c r="B38" s="163"/>
      <c r="C38" s="192"/>
      <c r="D38" s="67"/>
      <c r="E38" s="177"/>
      <c r="F38" s="178"/>
      <c r="G38" s="179"/>
      <c r="H38" s="180"/>
      <c r="I38" s="178"/>
      <c r="J38" s="163"/>
      <c r="K38" s="161"/>
      <c r="L38" s="161"/>
      <c r="M38" s="165"/>
    </row>
    <row r="39" spans="1:13" s="5" customFormat="1" x14ac:dyDescent="0.2">
      <c r="A39" s="203"/>
      <c r="B39" s="67"/>
      <c r="C39" s="67"/>
      <c r="D39" s="177"/>
      <c r="E39" s="178"/>
      <c r="F39" s="179"/>
      <c r="G39" s="178"/>
      <c r="H39" s="179"/>
      <c r="I39" s="178"/>
      <c r="J39" s="163"/>
      <c r="K39" s="161"/>
      <c r="L39" s="161"/>
      <c r="M39" s="165"/>
    </row>
    <row r="40" spans="1:13" x14ac:dyDescent="0.2">
      <c r="A40" s="159"/>
      <c r="B40" s="160"/>
      <c r="C40" s="161"/>
      <c r="D40" s="161"/>
      <c r="E40" s="162"/>
      <c r="F40" s="163"/>
      <c r="G40" s="164"/>
      <c r="H40" s="164"/>
      <c r="I40" s="163"/>
      <c r="J40" s="163"/>
      <c r="K40" s="161"/>
      <c r="L40" s="161"/>
      <c r="M40" s="165"/>
    </row>
    <row r="41" spans="1:13" x14ac:dyDescent="0.2">
      <c r="A41" s="204"/>
      <c r="B41" s="205"/>
      <c r="C41" s="206"/>
      <c r="D41" s="206"/>
      <c r="E41" s="207"/>
      <c r="F41" s="208"/>
      <c r="G41" s="209"/>
      <c r="H41" s="209"/>
      <c r="I41" s="208"/>
      <c r="J41" s="208"/>
      <c r="K41" s="206"/>
      <c r="L41" s="206"/>
      <c r="M41" s="210"/>
    </row>
  </sheetData>
  <mergeCells count="46">
    <mergeCell ref="I16:J16"/>
    <mergeCell ref="A11:J11"/>
    <mergeCell ref="A12:F12"/>
    <mergeCell ref="G12:J12"/>
    <mergeCell ref="A13:F13"/>
    <mergeCell ref="G13:J13"/>
    <mergeCell ref="A14:F14"/>
    <mergeCell ref="G14:G16"/>
    <mergeCell ref="H14:J14"/>
    <mergeCell ref="A15:F16"/>
    <mergeCell ref="H15:J15"/>
    <mergeCell ref="G23:H23"/>
    <mergeCell ref="I23:J23"/>
    <mergeCell ref="G17:H17"/>
    <mergeCell ref="I17:J17"/>
    <mergeCell ref="G18:H18"/>
    <mergeCell ref="I18:J18"/>
    <mergeCell ref="G19:H19"/>
    <mergeCell ref="I19:J19"/>
    <mergeCell ref="G20:H20"/>
    <mergeCell ref="I20:J20"/>
    <mergeCell ref="A21:J21"/>
    <mergeCell ref="G22:H22"/>
    <mergeCell ref="I22:J22"/>
    <mergeCell ref="G30:H30"/>
    <mergeCell ref="I30:J30"/>
    <mergeCell ref="G24:H24"/>
    <mergeCell ref="I24:J24"/>
    <mergeCell ref="G25:H25"/>
    <mergeCell ref="I25:J25"/>
    <mergeCell ref="G26:H26"/>
    <mergeCell ref="I26:J26"/>
    <mergeCell ref="G27:H27"/>
    <mergeCell ref="I27:J27"/>
    <mergeCell ref="A28:J28"/>
    <mergeCell ref="G29:H29"/>
    <mergeCell ref="I29:J29"/>
    <mergeCell ref="A34:H34"/>
    <mergeCell ref="I34:J34"/>
    <mergeCell ref="F36:H36"/>
    <mergeCell ref="F37:H37"/>
    <mergeCell ref="G31:H31"/>
    <mergeCell ref="I31:J31"/>
    <mergeCell ref="G32:H32"/>
    <mergeCell ref="I32:J32"/>
    <mergeCell ref="A33:J33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0" orientation="portrait" r:id="rId1"/>
  <headerFooter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view="pageBreakPreview" topLeftCell="A33" zoomScaleNormal="100" zoomScaleSheetLayoutView="100" workbookViewId="0">
      <selection activeCell="M30" sqref="M30"/>
    </sheetView>
  </sheetViews>
  <sheetFormatPr defaultRowHeight="11.25" x14ac:dyDescent="0.2"/>
  <cols>
    <col min="1" max="1" width="10.5" style="77" customWidth="1"/>
    <col min="2" max="2" width="26.6640625" style="42" customWidth="1"/>
    <col min="3" max="3" width="17.1640625" style="14" customWidth="1"/>
    <col min="4" max="4" width="56.83203125" style="12" customWidth="1"/>
    <col min="5" max="5" width="12.1640625" style="12" customWidth="1"/>
    <col min="6" max="6" width="12.33203125" style="37" customWidth="1"/>
    <col min="7" max="7" width="12.33203125" style="13" customWidth="1"/>
    <col min="8" max="8" width="16.83203125" style="32" customWidth="1"/>
    <col min="9" max="9" width="14.83203125" style="54" customWidth="1"/>
    <col min="10" max="10" width="11.83203125" style="12" bestFit="1" customWidth="1"/>
    <col min="11" max="16384" width="9.33203125" style="12"/>
  </cols>
  <sheetData>
    <row r="1" spans="1:9" x14ac:dyDescent="0.2">
      <c r="A1" s="106"/>
      <c r="B1" s="107"/>
      <c r="C1" s="108"/>
      <c r="D1" s="52"/>
      <c r="E1" s="52"/>
      <c r="F1" s="56"/>
      <c r="G1" s="59"/>
      <c r="H1" s="57"/>
      <c r="I1" s="58"/>
    </row>
    <row r="2" spans="1:9" x14ac:dyDescent="0.2">
      <c r="A2" s="78"/>
      <c r="I2" s="55"/>
    </row>
    <row r="3" spans="1:9" x14ac:dyDescent="0.2">
      <c r="A3" s="78"/>
      <c r="I3" s="55"/>
    </row>
    <row r="4" spans="1:9" x14ac:dyDescent="0.2">
      <c r="A4" s="78"/>
      <c r="I4" s="55"/>
    </row>
    <row r="5" spans="1:9" x14ac:dyDescent="0.2">
      <c r="A5" s="78"/>
      <c r="I5" s="55"/>
    </row>
    <row r="6" spans="1:9" ht="30.75" x14ac:dyDescent="0.2">
      <c r="A6" s="262"/>
      <c r="B6" s="263"/>
      <c r="C6" s="263"/>
      <c r="D6" s="263"/>
      <c r="E6" s="263"/>
      <c r="F6" s="263"/>
      <c r="G6" s="263"/>
      <c r="H6" s="263"/>
      <c r="I6" s="263"/>
    </row>
    <row r="7" spans="1:9" x14ac:dyDescent="0.2">
      <c r="A7" s="78"/>
      <c r="I7" s="55"/>
    </row>
    <row r="8" spans="1:9" x14ac:dyDescent="0.2">
      <c r="A8" s="78"/>
      <c r="I8" s="55"/>
    </row>
    <row r="9" spans="1:9" x14ac:dyDescent="0.2">
      <c r="A9" s="78"/>
      <c r="I9" s="55"/>
    </row>
    <row r="10" spans="1:9" x14ac:dyDescent="0.2">
      <c r="A10" s="78"/>
      <c r="I10" s="55"/>
    </row>
    <row r="11" spans="1:9" s="15" customFormat="1" ht="18" customHeight="1" x14ac:dyDescent="0.3">
      <c r="A11" s="264" t="s">
        <v>27</v>
      </c>
      <c r="B11" s="265"/>
      <c r="C11" s="265"/>
      <c r="D11" s="265"/>
      <c r="E11" s="265"/>
      <c r="F11" s="265"/>
      <c r="G11" s="265"/>
      <c r="H11" s="265"/>
      <c r="I11" s="265"/>
    </row>
    <row r="12" spans="1:9" s="15" customFormat="1" ht="18" customHeight="1" x14ac:dyDescent="0.2">
      <c r="A12" s="276"/>
      <c r="B12" s="277"/>
      <c r="C12" s="277"/>
      <c r="D12" s="277"/>
      <c r="E12" s="278"/>
      <c r="F12" s="279" t="s">
        <v>74</v>
      </c>
      <c r="G12" s="280"/>
      <c r="H12" s="281"/>
      <c r="I12" s="139"/>
    </row>
    <row r="13" spans="1:9" s="15" customFormat="1" ht="18" customHeight="1" x14ac:dyDescent="0.2">
      <c r="A13" s="276" t="s">
        <v>56</v>
      </c>
      <c r="B13" s="277"/>
      <c r="C13" s="277"/>
      <c r="D13" s="277"/>
      <c r="E13" s="278"/>
      <c r="F13" s="279" t="s">
        <v>104</v>
      </c>
      <c r="G13" s="280"/>
      <c r="H13" s="280"/>
      <c r="I13" s="280"/>
    </row>
    <row r="14" spans="1:9" s="15" customFormat="1" ht="27" customHeight="1" x14ac:dyDescent="0.2">
      <c r="A14" s="276" t="s">
        <v>73</v>
      </c>
      <c r="B14" s="277"/>
      <c r="C14" s="277"/>
      <c r="D14" s="277"/>
      <c r="E14" s="278"/>
      <c r="F14" s="270" t="s">
        <v>16</v>
      </c>
      <c r="G14" s="271"/>
      <c r="H14" s="279" t="s">
        <v>1</v>
      </c>
      <c r="I14" s="280"/>
    </row>
    <row r="15" spans="1:9" s="15" customFormat="1" ht="20.25" customHeight="1" x14ac:dyDescent="0.2">
      <c r="A15" s="276" t="s">
        <v>103</v>
      </c>
      <c r="B15" s="277"/>
      <c r="C15" s="277"/>
      <c r="D15" s="277"/>
      <c r="E15" s="278"/>
      <c r="F15" s="272"/>
      <c r="G15" s="273"/>
      <c r="H15" s="259" t="s">
        <v>17</v>
      </c>
      <c r="I15" s="260"/>
    </row>
    <row r="16" spans="1:9" s="15" customFormat="1" ht="15" customHeight="1" x14ac:dyDescent="0.2">
      <c r="A16" s="276"/>
      <c r="B16" s="277"/>
      <c r="C16" s="277"/>
      <c r="D16" s="277"/>
      <c r="E16" s="278"/>
      <c r="F16" s="274"/>
      <c r="G16" s="275"/>
      <c r="H16" s="140" t="s">
        <v>2</v>
      </c>
      <c r="I16" s="141">
        <v>0.28820000000000001</v>
      </c>
    </row>
    <row r="17" spans="1:10" s="15" customFormat="1" ht="15" customHeight="1" x14ac:dyDescent="0.2">
      <c r="A17" s="282" t="s">
        <v>3</v>
      </c>
      <c r="B17" s="284" t="s">
        <v>22</v>
      </c>
      <c r="C17" s="286" t="s">
        <v>4</v>
      </c>
      <c r="D17" s="288" t="s">
        <v>5</v>
      </c>
      <c r="E17" s="288" t="s">
        <v>6</v>
      </c>
      <c r="F17" s="293" t="s">
        <v>7</v>
      </c>
      <c r="G17" s="266" t="s">
        <v>28</v>
      </c>
      <c r="H17" s="268" t="s">
        <v>29</v>
      </c>
      <c r="I17" s="295" t="s">
        <v>25</v>
      </c>
    </row>
    <row r="18" spans="1:10" s="15" customFormat="1" ht="45" customHeight="1" x14ac:dyDescent="0.2">
      <c r="A18" s="283"/>
      <c r="B18" s="285"/>
      <c r="C18" s="287"/>
      <c r="D18" s="289"/>
      <c r="E18" s="289"/>
      <c r="F18" s="294"/>
      <c r="G18" s="267"/>
      <c r="H18" s="269"/>
      <c r="I18" s="295"/>
    </row>
    <row r="19" spans="1:10" ht="13.5" customHeight="1" x14ac:dyDescent="0.2">
      <c r="A19" s="71"/>
      <c r="B19" s="86"/>
      <c r="C19" s="79"/>
      <c r="D19" s="81" t="s">
        <v>32</v>
      </c>
      <c r="E19" s="79"/>
      <c r="F19" s="87"/>
      <c r="G19" s="66"/>
      <c r="H19" s="63"/>
      <c r="I19" s="81"/>
      <c r="J19" s="33">
        <f>SUM(I20:I32)</f>
        <v>64438.106359824007</v>
      </c>
    </row>
    <row r="20" spans="1:10" x14ac:dyDescent="0.2">
      <c r="A20" s="85">
        <v>1</v>
      </c>
      <c r="B20" s="44"/>
      <c r="C20" s="94" t="s">
        <v>31</v>
      </c>
      <c r="D20" s="84" t="s">
        <v>30</v>
      </c>
      <c r="E20" s="45" t="s">
        <v>8</v>
      </c>
      <c r="F20" s="46">
        <v>2.5</v>
      </c>
      <c r="G20" s="49">
        <v>300.82</v>
      </c>
      <c r="H20" s="64">
        <f>G20+G20*I$16</f>
        <v>387.516324</v>
      </c>
      <c r="I20" s="65">
        <f>H20*F20</f>
        <v>968.79080999999996</v>
      </c>
    </row>
    <row r="21" spans="1:10" x14ac:dyDescent="0.2">
      <c r="A21" s="88"/>
      <c r="B21" s="89"/>
      <c r="C21" s="92"/>
      <c r="D21" s="92" t="s">
        <v>38</v>
      </c>
      <c r="E21" s="89"/>
      <c r="F21" s="89"/>
      <c r="G21" s="89"/>
      <c r="H21" s="89"/>
      <c r="I21" s="89"/>
    </row>
    <row r="22" spans="1:10" ht="33.75" x14ac:dyDescent="0.2">
      <c r="A22" s="72">
        <v>2</v>
      </c>
      <c r="B22" s="47"/>
      <c r="C22" s="95" t="s">
        <v>34</v>
      </c>
      <c r="D22" s="91" t="s">
        <v>33</v>
      </c>
      <c r="E22" s="40" t="s">
        <v>9</v>
      </c>
      <c r="F22" s="41">
        <f>1496.61*0.2</f>
        <v>299.322</v>
      </c>
      <c r="G22" s="43">
        <v>2.58</v>
      </c>
      <c r="H22" s="64">
        <f>G22+G22*I$16</f>
        <v>3.323556</v>
      </c>
      <c r="I22" s="65">
        <f>H22*F22</f>
        <v>994.81342903200004</v>
      </c>
    </row>
    <row r="23" spans="1:10" ht="56.25" x14ac:dyDescent="0.2">
      <c r="A23" s="72">
        <v>3</v>
      </c>
      <c r="B23" s="38" t="s">
        <v>67</v>
      </c>
      <c r="C23" s="51">
        <v>93381</v>
      </c>
      <c r="D23" s="91" t="s">
        <v>35</v>
      </c>
      <c r="E23" s="29" t="s">
        <v>9</v>
      </c>
      <c r="F23" s="30">
        <f>F22</f>
        <v>299.322</v>
      </c>
      <c r="G23" s="43">
        <v>6.51</v>
      </c>
      <c r="H23" s="64">
        <f>G23+G23*I$16</f>
        <v>8.3861819999999998</v>
      </c>
      <c r="I23" s="65">
        <f>H23*F23</f>
        <v>2510.168768604</v>
      </c>
    </row>
    <row r="24" spans="1:10" x14ac:dyDescent="0.2">
      <c r="A24" s="88"/>
      <c r="B24" s="89"/>
      <c r="C24" s="92"/>
      <c r="D24" s="92" t="s">
        <v>37</v>
      </c>
      <c r="E24" s="89"/>
      <c r="F24" s="89"/>
      <c r="G24" s="89"/>
      <c r="H24" s="89"/>
      <c r="I24" s="89"/>
    </row>
    <row r="25" spans="1:10" ht="22.5" x14ac:dyDescent="0.2">
      <c r="A25" s="76">
        <v>4</v>
      </c>
      <c r="B25" s="44"/>
      <c r="C25" s="97">
        <v>100577</v>
      </c>
      <c r="D25" s="84" t="s">
        <v>96</v>
      </c>
      <c r="E25" s="97" t="s">
        <v>8</v>
      </c>
      <c r="F25" s="46">
        <f>1496.61</f>
        <v>1496.61</v>
      </c>
      <c r="G25" s="50">
        <v>0.63</v>
      </c>
      <c r="H25" s="64">
        <f>G25+G25*I$16</f>
        <v>0.81156600000000001</v>
      </c>
      <c r="I25" s="65">
        <f>H25*F25</f>
        <v>1214.5977912599999</v>
      </c>
    </row>
    <row r="26" spans="1:10" ht="12.75" customHeight="1" x14ac:dyDescent="0.2">
      <c r="A26" s="99"/>
      <c r="B26" s="35"/>
      <c r="C26" s="35"/>
      <c r="D26" s="68" t="s">
        <v>41</v>
      </c>
      <c r="E26" s="35"/>
      <c r="F26" s="35"/>
      <c r="G26" s="35"/>
      <c r="H26" s="35"/>
      <c r="I26" s="35"/>
    </row>
    <row r="27" spans="1:10" ht="33.75" x14ac:dyDescent="0.2">
      <c r="A27" s="74">
        <v>5</v>
      </c>
      <c r="B27" s="47"/>
      <c r="C27" s="95">
        <v>96396</v>
      </c>
      <c r="D27" s="84" t="s">
        <v>97</v>
      </c>
      <c r="E27" s="40" t="s">
        <v>9</v>
      </c>
      <c r="F27" s="41">
        <f>1496.61*0.2</f>
        <v>299.322</v>
      </c>
      <c r="G27" s="48">
        <v>122.64</v>
      </c>
      <c r="H27" s="64">
        <f>G27+G27*I$16</f>
        <v>157.984848</v>
      </c>
      <c r="I27" s="65">
        <f>H27*F27</f>
        <v>47288.340673056002</v>
      </c>
    </row>
    <row r="28" spans="1:10" x14ac:dyDescent="0.2">
      <c r="A28" s="73">
        <v>6</v>
      </c>
      <c r="B28" s="31"/>
      <c r="C28" s="34">
        <v>83356</v>
      </c>
      <c r="D28" s="91" t="s">
        <v>40</v>
      </c>
      <c r="E28" s="9" t="s">
        <v>58</v>
      </c>
      <c r="F28" s="10">
        <f>1496.61*0.1*18.3</f>
        <v>2738.7963</v>
      </c>
      <c r="G28" s="43">
        <v>0.68</v>
      </c>
      <c r="H28" s="64">
        <f>G28+G28*I$16</f>
        <v>0.87597600000000009</v>
      </c>
      <c r="I28" s="65">
        <f>H28*F28</f>
        <v>2399.1198276888003</v>
      </c>
    </row>
    <row r="29" spans="1:10" x14ac:dyDescent="0.2">
      <c r="A29" s="88"/>
      <c r="B29" s="89"/>
      <c r="C29" s="89"/>
      <c r="D29" s="92" t="s">
        <v>42</v>
      </c>
      <c r="E29" s="89"/>
      <c r="F29" s="89"/>
      <c r="G29" s="89"/>
      <c r="H29" s="89"/>
      <c r="I29" s="89"/>
    </row>
    <row r="30" spans="1:10" ht="56.25" x14ac:dyDescent="0.2">
      <c r="A30" s="73">
        <v>7</v>
      </c>
      <c r="B30" s="8" t="s">
        <v>64</v>
      </c>
      <c r="C30" s="8" t="s">
        <v>44</v>
      </c>
      <c r="D30" s="101" t="s">
        <v>43</v>
      </c>
      <c r="E30" s="8" t="s">
        <v>10</v>
      </c>
      <c r="F30" s="8" t="s">
        <v>60</v>
      </c>
      <c r="G30" s="43">
        <v>34.68</v>
      </c>
      <c r="H30" s="64">
        <f>G30+G30*I$16</f>
        <v>44.674776000000001</v>
      </c>
      <c r="I30" s="65">
        <f>H30*F30</f>
        <v>8826.3954943200006</v>
      </c>
    </row>
    <row r="31" spans="1:10" ht="22.5" x14ac:dyDescent="0.2">
      <c r="A31" s="73">
        <v>8</v>
      </c>
      <c r="B31" s="8" t="s">
        <v>62</v>
      </c>
      <c r="C31" s="34">
        <v>79480</v>
      </c>
      <c r="D31" s="91" t="s">
        <v>45</v>
      </c>
      <c r="E31" s="9" t="s">
        <v>9</v>
      </c>
      <c r="F31" s="10">
        <f>197.57*(0.15+0.13)*0.2/2</f>
        <v>5.5319600000000007</v>
      </c>
      <c r="G31" s="43">
        <v>1.97</v>
      </c>
      <c r="H31" s="64">
        <f>G31+G31*I$16</f>
        <v>2.5377540000000001</v>
      </c>
      <c r="I31" s="65">
        <f>H31*F31</f>
        <v>14.038753617840001</v>
      </c>
    </row>
    <row r="32" spans="1:10" x14ac:dyDescent="0.2">
      <c r="A32" s="73">
        <v>9</v>
      </c>
      <c r="B32" s="8" t="s">
        <v>63</v>
      </c>
      <c r="C32" s="34">
        <v>96995</v>
      </c>
      <c r="D32" s="91" t="s">
        <v>46</v>
      </c>
      <c r="E32" s="9" t="s">
        <v>9</v>
      </c>
      <c r="F32" s="10">
        <f>F31</f>
        <v>5.5319600000000007</v>
      </c>
      <c r="G32" s="43">
        <v>31.13</v>
      </c>
      <c r="H32" s="64">
        <f>G32+G32*I$16</f>
        <v>40.101666000000002</v>
      </c>
      <c r="I32" s="65">
        <f>H32*F32</f>
        <v>221.84081224536004</v>
      </c>
    </row>
    <row r="33" spans="1:10" ht="15" customHeight="1" x14ac:dyDescent="0.2">
      <c r="A33" s="88"/>
      <c r="B33" s="89"/>
      <c r="C33" s="89"/>
      <c r="D33" s="92" t="s">
        <v>47</v>
      </c>
      <c r="E33" s="89"/>
      <c r="F33" s="89"/>
      <c r="G33" s="89"/>
      <c r="H33" s="89"/>
      <c r="I33" s="89"/>
      <c r="J33" s="33">
        <f>SUM(I34:I37)</f>
        <v>68554.40565161698</v>
      </c>
    </row>
    <row r="34" spans="1:10" ht="22.5" x14ac:dyDescent="0.2">
      <c r="A34" s="73">
        <v>10</v>
      </c>
      <c r="B34" s="31"/>
      <c r="C34" s="103" t="s">
        <v>49</v>
      </c>
      <c r="D34" s="96" t="s">
        <v>48</v>
      </c>
      <c r="E34" s="9" t="s">
        <v>8</v>
      </c>
      <c r="F34" s="34">
        <v>1496.61</v>
      </c>
      <c r="G34" s="100">
        <v>6.64</v>
      </c>
      <c r="H34" s="64">
        <f>G34+G34*I$16</f>
        <v>8.553647999999999</v>
      </c>
      <c r="I34" s="65">
        <f>H34*F34</f>
        <v>12801.475133279997</v>
      </c>
    </row>
    <row r="35" spans="1:10" x14ac:dyDescent="0.2">
      <c r="A35" s="73">
        <v>11</v>
      </c>
      <c r="B35" s="47"/>
      <c r="C35" s="34">
        <v>72943</v>
      </c>
      <c r="D35" s="96" t="s">
        <v>50</v>
      </c>
      <c r="E35" s="9" t="s">
        <v>8</v>
      </c>
      <c r="F35" s="10">
        <v>1496.61</v>
      </c>
      <c r="G35" s="43">
        <v>1.95</v>
      </c>
      <c r="H35" s="64">
        <f>G35+G35*I$16</f>
        <v>2.5119899999999999</v>
      </c>
      <c r="I35" s="65">
        <f>H35*F35</f>
        <v>3759.4693538999995</v>
      </c>
    </row>
    <row r="36" spans="1:10" ht="33.75" x14ac:dyDescent="0.2">
      <c r="A36" s="73">
        <v>12</v>
      </c>
      <c r="B36" s="53"/>
      <c r="C36" s="34">
        <v>1518</v>
      </c>
      <c r="D36" s="84" t="s">
        <v>98</v>
      </c>
      <c r="E36" s="9" t="s">
        <v>99</v>
      </c>
      <c r="F36" s="10">
        <f>1496.61*0.03*2.4</f>
        <v>107.75591999999997</v>
      </c>
      <c r="G36" s="43">
        <v>365.5</v>
      </c>
      <c r="H36" s="64">
        <f>G36+G36*I$16</f>
        <v>470.83710000000002</v>
      </c>
      <c r="I36" s="65">
        <f>H36*F36</f>
        <v>50735.484880631993</v>
      </c>
    </row>
    <row r="37" spans="1:10" ht="22.5" x14ac:dyDescent="0.2">
      <c r="A37" s="75">
        <v>13</v>
      </c>
      <c r="B37" s="80"/>
      <c r="C37" s="9">
        <v>95303</v>
      </c>
      <c r="D37" s="91" t="s">
        <v>52</v>
      </c>
      <c r="E37" s="9" t="s">
        <v>58</v>
      </c>
      <c r="F37" s="104">
        <f>1496.61*0.03*25</f>
        <v>1122.4574999999998</v>
      </c>
      <c r="G37" s="82">
        <v>0.87</v>
      </c>
      <c r="H37" s="64">
        <f>G37+G37*I$16</f>
        <v>1.1207340000000001</v>
      </c>
      <c r="I37" s="65">
        <f>H37*F37</f>
        <v>1257.9762838049999</v>
      </c>
    </row>
    <row r="38" spans="1:10" x14ac:dyDescent="0.2">
      <c r="A38" s="88"/>
      <c r="B38" s="89"/>
      <c r="C38" s="89"/>
      <c r="D38" s="92" t="s">
        <v>57</v>
      </c>
      <c r="E38" s="89"/>
      <c r="F38" s="89"/>
      <c r="G38" s="89"/>
      <c r="H38" s="89"/>
      <c r="I38" s="89"/>
      <c r="J38" s="33">
        <f>SUM(I39,I40,I41,I43,I44,I46)</f>
        <v>24420.833427063</v>
      </c>
    </row>
    <row r="39" spans="1:10" ht="22.5" x14ac:dyDescent="0.2">
      <c r="A39" s="73">
        <v>14</v>
      </c>
      <c r="B39" s="31"/>
      <c r="C39" s="34">
        <v>94281</v>
      </c>
      <c r="D39" s="91" t="s">
        <v>53</v>
      </c>
      <c r="E39" s="9" t="s">
        <v>10</v>
      </c>
      <c r="F39" s="10">
        <v>197.57</v>
      </c>
      <c r="G39" s="43">
        <v>32.14</v>
      </c>
      <c r="H39" s="64">
        <f>G39+G39*I$16</f>
        <v>41.402748000000003</v>
      </c>
      <c r="I39" s="65">
        <f>H39*F39</f>
        <v>8179.9409223600005</v>
      </c>
    </row>
    <row r="40" spans="1:10" ht="22.5" x14ac:dyDescent="0.2">
      <c r="A40" s="70">
        <v>15</v>
      </c>
      <c r="B40" s="61"/>
      <c r="C40" s="103" t="s">
        <v>54</v>
      </c>
      <c r="D40" s="91" t="s">
        <v>45</v>
      </c>
      <c r="E40" s="9" t="s">
        <v>9</v>
      </c>
      <c r="F40" s="10">
        <f>0.3*0.15*197.57</f>
        <v>8.8906499999999991</v>
      </c>
      <c r="G40" s="43">
        <v>1.97</v>
      </c>
      <c r="H40" s="64">
        <f>G40+G40*I$16</f>
        <v>2.5377540000000001</v>
      </c>
      <c r="I40" s="65">
        <f>H40*F40</f>
        <v>22.562282600099998</v>
      </c>
    </row>
    <row r="41" spans="1:10" x14ac:dyDescent="0.2">
      <c r="A41" s="73">
        <v>16</v>
      </c>
      <c r="B41" s="31"/>
      <c r="C41" s="102" t="s">
        <v>55</v>
      </c>
      <c r="D41" s="91" t="s">
        <v>46</v>
      </c>
      <c r="E41" s="9" t="s">
        <v>9</v>
      </c>
      <c r="F41" s="10">
        <f>F40</f>
        <v>8.8906499999999991</v>
      </c>
      <c r="G41" s="43">
        <v>31.13</v>
      </c>
      <c r="H41" s="64">
        <f>G41+G41*I$16</f>
        <v>40.101666000000002</v>
      </c>
      <c r="I41" s="65">
        <f>H41*F41</f>
        <v>356.52987682289995</v>
      </c>
    </row>
    <row r="42" spans="1:10" x14ac:dyDescent="0.2">
      <c r="A42" s="88"/>
      <c r="B42" s="89"/>
      <c r="C42" s="89"/>
      <c r="D42" s="92" t="s">
        <v>66</v>
      </c>
      <c r="E42" s="89"/>
      <c r="F42" s="89"/>
      <c r="G42" s="89"/>
      <c r="H42" s="89"/>
      <c r="I42" s="90"/>
    </row>
    <row r="43" spans="1:10" ht="45" x14ac:dyDescent="0.2">
      <c r="A43" s="73">
        <v>17</v>
      </c>
      <c r="B43" s="31"/>
      <c r="C43" s="103">
        <v>36155</v>
      </c>
      <c r="D43" s="96" t="s">
        <v>65</v>
      </c>
      <c r="E43" s="9" t="s">
        <v>8</v>
      </c>
      <c r="F43" s="10">
        <v>321.01</v>
      </c>
      <c r="G43" s="43">
        <v>36.409999999999997</v>
      </c>
      <c r="H43" s="64">
        <f>G43+G43*I$16</f>
        <v>46.903361999999994</v>
      </c>
      <c r="I43" s="65">
        <f>H43*F43</f>
        <v>15056.448235619997</v>
      </c>
    </row>
    <row r="44" spans="1:10" ht="22.5" x14ac:dyDescent="0.2">
      <c r="A44" s="76">
        <v>18</v>
      </c>
      <c r="B44" s="147"/>
      <c r="C44" s="97">
        <v>100577</v>
      </c>
      <c r="D44" s="84" t="s">
        <v>96</v>
      </c>
      <c r="E44" s="148" t="s">
        <v>8</v>
      </c>
      <c r="F44" s="30">
        <v>321.01</v>
      </c>
      <c r="G44" s="50">
        <v>0.63</v>
      </c>
      <c r="H44" s="149">
        <f>G44+G44*I$16</f>
        <v>0.81156600000000001</v>
      </c>
      <c r="I44" s="150">
        <f>H44*F44</f>
        <v>260.52080166000002</v>
      </c>
    </row>
    <row r="45" spans="1:10" x14ac:dyDescent="0.15">
      <c r="A45" s="69"/>
      <c r="B45" s="142"/>
      <c r="C45" s="143"/>
      <c r="D45" s="68" t="s">
        <v>102</v>
      </c>
      <c r="E45" s="143"/>
      <c r="F45" s="144"/>
      <c r="G45" s="151"/>
      <c r="H45" s="145"/>
      <c r="I45" s="146"/>
    </row>
    <row r="46" spans="1:10" ht="22.5" x14ac:dyDescent="0.2">
      <c r="A46" s="73">
        <v>19</v>
      </c>
      <c r="B46" s="31"/>
      <c r="C46" s="36" t="s">
        <v>101</v>
      </c>
      <c r="D46" s="91" t="s">
        <v>100</v>
      </c>
      <c r="E46" s="36" t="s">
        <v>8</v>
      </c>
      <c r="F46" s="10">
        <v>19</v>
      </c>
      <c r="G46" s="43">
        <v>22.26</v>
      </c>
      <c r="H46" s="60">
        <f>G46+G46*I$16</f>
        <v>28.675332000000004</v>
      </c>
      <c r="I46" s="62">
        <f>H46*F46</f>
        <v>544.83130800000004</v>
      </c>
    </row>
    <row r="47" spans="1:10" x14ac:dyDescent="0.2">
      <c r="A47" s="290"/>
      <c r="B47" s="291"/>
      <c r="C47" s="291"/>
      <c r="D47" s="291"/>
      <c r="E47" s="291"/>
      <c r="F47" s="291"/>
      <c r="G47" s="291"/>
      <c r="H47" s="292"/>
      <c r="I47" s="105">
        <f>SUM(I20:I46)</f>
        <v>157413.34543850398</v>
      </c>
    </row>
    <row r="48" spans="1:10" x14ac:dyDescent="0.2">
      <c r="A48" s="175"/>
      <c r="B48" s="67"/>
      <c r="C48" s="176"/>
      <c r="D48" s="67"/>
      <c r="E48" s="177"/>
      <c r="F48" s="178"/>
      <c r="G48" s="179"/>
      <c r="H48" s="180"/>
      <c r="I48" s="181"/>
    </row>
    <row r="49" spans="1:9" x14ac:dyDescent="0.2">
      <c r="A49" s="175"/>
      <c r="B49" s="67"/>
      <c r="C49" s="182"/>
      <c r="D49" s="67"/>
      <c r="E49" s="183"/>
      <c r="F49" s="184"/>
      <c r="G49" s="185"/>
      <c r="H49" s="183"/>
      <c r="I49" s="186"/>
    </row>
    <row r="50" spans="1:9" x14ac:dyDescent="0.2">
      <c r="A50" s="175"/>
      <c r="B50" s="67" t="s">
        <v>68</v>
      </c>
      <c r="C50" s="187"/>
      <c r="D50" s="67"/>
      <c r="E50" s="188" t="s">
        <v>70</v>
      </c>
      <c r="F50" s="238" t="s">
        <v>20</v>
      </c>
      <c r="G50" s="238"/>
      <c r="H50" s="238"/>
      <c r="I50" s="189"/>
    </row>
    <row r="51" spans="1:9" ht="21" x14ac:dyDescent="0.2">
      <c r="A51" s="175"/>
      <c r="B51" s="67" t="s">
        <v>69</v>
      </c>
      <c r="C51" s="187"/>
      <c r="D51" s="190"/>
      <c r="E51" s="188" t="s">
        <v>71</v>
      </c>
      <c r="F51" s="239" t="s">
        <v>72</v>
      </c>
      <c r="G51" s="239"/>
      <c r="H51" s="239"/>
      <c r="I51" s="181"/>
    </row>
    <row r="52" spans="1:9" x14ac:dyDescent="0.2">
      <c r="A52" s="175"/>
      <c r="B52" s="191"/>
      <c r="C52" s="192"/>
      <c r="D52" s="67"/>
      <c r="E52" s="177"/>
      <c r="F52" s="178"/>
      <c r="G52" s="179"/>
      <c r="H52" s="180"/>
      <c r="I52" s="181"/>
    </row>
    <row r="53" spans="1:9" x14ac:dyDescent="0.2">
      <c r="A53" s="175"/>
      <c r="B53" s="67"/>
      <c r="C53" s="176"/>
      <c r="D53" s="67"/>
      <c r="E53" s="67"/>
      <c r="F53" s="193"/>
      <c r="G53" s="179"/>
      <c r="H53" s="180"/>
      <c r="I53" s="194"/>
    </row>
    <row r="54" spans="1:9" x14ac:dyDescent="0.2">
      <c r="A54" s="195"/>
      <c r="B54" s="196"/>
      <c r="C54" s="197"/>
      <c r="D54" s="198"/>
      <c r="E54" s="198"/>
      <c r="F54" s="199"/>
      <c r="G54" s="200"/>
      <c r="H54" s="201"/>
      <c r="I54" s="202"/>
    </row>
    <row r="55" spans="1:9" x14ac:dyDescent="0.2">
      <c r="I55" s="55"/>
    </row>
    <row r="56" spans="1:9" x14ac:dyDescent="0.2">
      <c r="I56" s="55"/>
    </row>
    <row r="57" spans="1:9" x14ac:dyDescent="0.2">
      <c r="I57" s="55"/>
    </row>
    <row r="58" spans="1:9" x14ac:dyDescent="0.2">
      <c r="I58" s="55"/>
    </row>
    <row r="59" spans="1:9" x14ac:dyDescent="0.2">
      <c r="I59" s="55"/>
    </row>
    <row r="60" spans="1:9" x14ac:dyDescent="0.2">
      <c r="I60" s="55"/>
    </row>
    <row r="61" spans="1:9" x14ac:dyDescent="0.2">
      <c r="I61" s="55"/>
    </row>
    <row r="62" spans="1:9" x14ac:dyDescent="0.2">
      <c r="I62" s="55"/>
    </row>
    <row r="63" spans="1:9" x14ac:dyDescent="0.2">
      <c r="I63" s="55"/>
    </row>
  </sheetData>
  <mergeCells count="24">
    <mergeCell ref="A47:H47"/>
    <mergeCell ref="F50:H50"/>
    <mergeCell ref="F51:H51"/>
    <mergeCell ref="H15:I15"/>
    <mergeCell ref="H14:I14"/>
    <mergeCell ref="E17:E18"/>
    <mergeCell ref="F17:F18"/>
    <mergeCell ref="I17:I18"/>
    <mergeCell ref="A6:I6"/>
    <mergeCell ref="A11:I11"/>
    <mergeCell ref="G17:G18"/>
    <mergeCell ref="H17:H18"/>
    <mergeCell ref="F14:G16"/>
    <mergeCell ref="A15:E15"/>
    <mergeCell ref="A16:E16"/>
    <mergeCell ref="F13:I13"/>
    <mergeCell ref="F12:H12"/>
    <mergeCell ref="A12:E12"/>
    <mergeCell ref="A13:E13"/>
    <mergeCell ref="A14:E14"/>
    <mergeCell ref="A17:A18"/>
    <mergeCell ref="B17:B18"/>
    <mergeCell ref="C17:C18"/>
    <mergeCell ref="D17:D18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0" orientation="portrait" r:id="rId1"/>
  <headerFooter>
    <oddHeader>&amp;RPágina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topLeftCell="A10" zoomScaleNormal="100" zoomScaleSheetLayoutView="100" workbookViewId="0">
      <selection activeCell="M41" sqref="M41"/>
    </sheetView>
  </sheetViews>
  <sheetFormatPr defaultRowHeight="11.25" x14ac:dyDescent="0.2"/>
  <cols>
    <col min="1" max="1" width="10.5" style="77" customWidth="1"/>
    <col min="2" max="2" width="26.6640625" style="42" customWidth="1"/>
    <col min="3" max="3" width="17.1640625" style="14" customWidth="1"/>
    <col min="4" max="4" width="56.83203125" style="12" customWidth="1"/>
    <col min="5" max="5" width="12.1640625" style="12" customWidth="1"/>
    <col min="6" max="6" width="12.33203125" style="37" customWidth="1"/>
    <col min="7" max="7" width="12.33203125" style="13" customWidth="1"/>
    <col min="8" max="8" width="16.83203125" style="32" customWidth="1"/>
    <col min="9" max="9" width="14.83203125" style="54" customWidth="1"/>
    <col min="10" max="16384" width="9.33203125" style="12"/>
  </cols>
  <sheetData>
    <row r="1" spans="1:9" x14ac:dyDescent="0.2">
      <c r="A1" s="211"/>
      <c r="B1" s="212"/>
      <c r="C1" s="213"/>
      <c r="D1" s="214"/>
      <c r="E1" s="214"/>
      <c r="F1" s="215"/>
      <c r="G1" s="216"/>
      <c r="H1" s="217"/>
      <c r="I1" s="218"/>
    </row>
    <row r="2" spans="1:9" x14ac:dyDescent="0.2">
      <c r="A2" s="175"/>
      <c r="B2" s="191"/>
      <c r="C2" s="176"/>
      <c r="D2" s="67"/>
      <c r="E2" s="67"/>
      <c r="F2" s="193"/>
      <c r="G2" s="179"/>
      <c r="H2" s="180"/>
      <c r="I2" s="194"/>
    </row>
    <row r="3" spans="1:9" x14ac:dyDescent="0.2">
      <c r="A3" s="175"/>
      <c r="B3" s="191"/>
      <c r="C3" s="176"/>
      <c r="D3" s="67"/>
      <c r="E3" s="67"/>
      <c r="F3" s="193"/>
      <c r="G3" s="179"/>
      <c r="H3" s="180"/>
      <c r="I3" s="194"/>
    </row>
    <row r="4" spans="1:9" x14ac:dyDescent="0.2">
      <c r="A4" s="175"/>
      <c r="B4" s="191"/>
      <c r="C4" s="176"/>
      <c r="D4" s="67"/>
      <c r="E4" s="67"/>
      <c r="F4" s="193"/>
      <c r="G4" s="179"/>
      <c r="H4" s="180"/>
      <c r="I4" s="194"/>
    </row>
    <row r="5" spans="1:9" x14ac:dyDescent="0.2">
      <c r="A5" s="175"/>
      <c r="B5" s="191"/>
      <c r="C5" s="176"/>
      <c r="D5" s="67"/>
      <c r="E5" s="67"/>
      <c r="F5" s="193"/>
      <c r="G5" s="179"/>
      <c r="H5" s="180"/>
      <c r="I5" s="194"/>
    </row>
    <row r="6" spans="1:9" ht="30.75" x14ac:dyDescent="0.2">
      <c r="A6" s="296"/>
      <c r="B6" s="297"/>
      <c r="C6" s="297"/>
      <c r="D6" s="297"/>
      <c r="E6" s="297"/>
      <c r="F6" s="297"/>
      <c r="G6" s="297"/>
      <c r="H6" s="297"/>
      <c r="I6" s="297"/>
    </row>
    <row r="7" spans="1:9" x14ac:dyDescent="0.2">
      <c r="A7" s="175"/>
      <c r="B7" s="191"/>
      <c r="C7" s="176"/>
      <c r="D7" s="67"/>
      <c r="E7" s="67"/>
      <c r="F7" s="193"/>
      <c r="G7" s="179"/>
      <c r="H7" s="180"/>
      <c r="I7" s="194"/>
    </row>
    <row r="8" spans="1:9" x14ac:dyDescent="0.2">
      <c r="A8" s="175"/>
      <c r="B8" s="191"/>
      <c r="C8" s="176"/>
      <c r="D8" s="67"/>
      <c r="E8" s="67"/>
      <c r="F8" s="193"/>
      <c r="G8" s="179"/>
      <c r="H8" s="180"/>
      <c r="I8" s="194"/>
    </row>
    <row r="9" spans="1:9" x14ac:dyDescent="0.2">
      <c r="A9" s="175"/>
      <c r="B9" s="191"/>
      <c r="C9" s="176"/>
      <c r="D9" s="67"/>
      <c r="E9" s="67"/>
      <c r="F9" s="193"/>
      <c r="G9" s="179"/>
      <c r="H9" s="180"/>
      <c r="I9" s="194"/>
    </row>
    <row r="10" spans="1:9" x14ac:dyDescent="0.2">
      <c r="A10" s="175"/>
      <c r="B10" s="191"/>
      <c r="C10" s="176"/>
      <c r="D10" s="67"/>
      <c r="E10" s="67"/>
      <c r="F10" s="193"/>
      <c r="G10" s="179"/>
      <c r="H10" s="180"/>
      <c r="I10" s="194"/>
    </row>
    <row r="11" spans="1:9" s="15" customFormat="1" ht="18" customHeight="1" x14ac:dyDescent="0.3">
      <c r="A11" s="264" t="s">
        <v>27</v>
      </c>
      <c r="B11" s="265"/>
      <c r="C11" s="265"/>
      <c r="D11" s="265"/>
      <c r="E11" s="265"/>
      <c r="F11" s="265"/>
      <c r="G11" s="265"/>
      <c r="H11" s="265"/>
      <c r="I11" s="265"/>
    </row>
    <row r="12" spans="1:9" s="15" customFormat="1" ht="18" customHeight="1" x14ac:dyDescent="0.2">
      <c r="A12" s="276"/>
      <c r="B12" s="277"/>
      <c r="C12" s="277"/>
      <c r="D12" s="277"/>
      <c r="E12" s="278"/>
      <c r="F12" s="279" t="s">
        <v>105</v>
      </c>
      <c r="G12" s="280"/>
      <c r="H12" s="281"/>
      <c r="I12" s="139"/>
    </row>
    <row r="13" spans="1:9" s="15" customFormat="1" ht="18" customHeight="1" x14ac:dyDescent="0.2">
      <c r="A13" s="276" t="s">
        <v>56</v>
      </c>
      <c r="B13" s="277"/>
      <c r="C13" s="277"/>
      <c r="D13" s="277"/>
      <c r="E13" s="278"/>
      <c r="F13" s="279" t="s">
        <v>104</v>
      </c>
      <c r="G13" s="280"/>
      <c r="H13" s="280"/>
      <c r="I13" s="280"/>
    </row>
    <row r="14" spans="1:9" s="15" customFormat="1" ht="27" customHeight="1" x14ac:dyDescent="0.2">
      <c r="A14" s="276" t="s">
        <v>73</v>
      </c>
      <c r="B14" s="277"/>
      <c r="C14" s="277"/>
      <c r="D14" s="277"/>
      <c r="E14" s="278"/>
      <c r="F14" s="270" t="s">
        <v>16</v>
      </c>
      <c r="G14" s="271"/>
      <c r="H14" s="279" t="s">
        <v>1</v>
      </c>
      <c r="I14" s="280"/>
    </row>
    <row r="15" spans="1:9" s="15" customFormat="1" ht="20.25" customHeight="1" x14ac:dyDescent="0.2">
      <c r="A15" s="276" t="s">
        <v>103</v>
      </c>
      <c r="B15" s="277"/>
      <c r="C15" s="277"/>
      <c r="D15" s="277"/>
      <c r="E15" s="278"/>
      <c r="F15" s="272"/>
      <c r="G15" s="273"/>
      <c r="H15" s="259" t="s">
        <v>17</v>
      </c>
      <c r="I15" s="260"/>
    </row>
    <row r="16" spans="1:9" s="15" customFormat="1" ht="15" customHeight="1" x14ac:dyDescent="0.2">
      <c r="A16" s="276"/>
      <c r="B16" s="277"/>
      <c r="C16" s="277"/>
      <c r="D16" s="277"/>
      <c r="E16" s="278"/>
      <c r="F16" s="274"/>
      <c r="G16" s="275"/>
      <c r="H16" s="140" t="s">
        <v>2</v>
      </c>
      <c r="I16" s="141">
        <v>0.28820000000000001</v>
      </c>
    </row>
    <row r="17" spans="1:9" s="15" customFormat="1" ht="15" customHeight="1" x14ac:dyDescent="0.2">
      <c r="A17" s="282" t="s">
        <v>3</v>
      </c>
      <c r="B17" s="304" t="s">
        <v>77</v>
      </c>
      <c r="C17" s="286" t="s">
        <v>4</v>
      </c>
      <c r="D17" s="288" t="s">
        <v>5</v>
      </c>
      <c r="E17" s="288" t="s">
        <v>6</v>
      </c>
      <c r="F17" s="293" t="s">
        <v>7</v>
      </c>
      <c r="G17" s="266" t="s">
        <v>76</v>
      </c>
      <c r="H17" s="300" t="s">
        <v>77</v>
      </c>
      <c r="I17" s="301"/>
    </row>
    <row r="18" spans="1:9" s="15" customFormat="1" ht="45" customHeight="1" x14ac:dyDescent="0.2">
      <c r="A18" s="283"/>
      <c r="B18" s="305"/>
      <c r="C18" s="287"/>
      <c r="D18" s="289"/>
      <c r="E18" s="289"/>
      <c r="F18" s="294"/>
      <c r="G18" s="267"/>
      <c r="H18" s="302"/>
      <c r="I18" s="303"/>
    </row>
    <row r="19" spans="1:9" ht="13.5" customHeight="1" x14ac:dyDescent="0.2">
      <c r="A19" s="71"/>
      <c r="B19" s="86"/>
      <c r="C19" s="79"/>
      <c r="D19" s="81" t="s">
        <v>32</v>
      </c>
      <c r="E19" s="79"/>
      <c r="F19" s="87"/>
      <c r="G19" s="66"/>
      <c r="H19" s="63"/>
      <c r="I19" s="81"/>
    </row>
    <row r="20" spans="1:9" x14ac:dyDescent="0.2">
      <c r="A20" s="85">
        <v>1</v>
      </c>
      <c r="B20" s="44"/>
      <c r="C20" s="94" t="s">
        <v>31</v>
      </c>
      <c r="D20" s="84" t="s">
        <v>30</v>
      </c>
      <c r="E20" s="45" t="s">
        <v>8</v>
      </c>
      <c r="F20" s="46">
        <v>2.5</v>
      </c>
      <c r="G20" s="46">
        <v>2.5</v>
      </c>
      <c r="H20" s="298" t="s">
        <v>82</v>
      </c>
      <c r="I20" s="299"/>
    </row>
    <row r="21" spans="1:9" x14ac:dyDescent="0.2">
      <c r="A21" s="88"/>
      <c r="B21" s="89"/>
      <c r="C21" s="92"/>
      <c r="D21" s="92" t="s">
        <v>38</v>
      </c>
      <c r="E21" s="89"/>
      <c r="F21" s="89"/>
      <c r="G21" s="89"/>
      <c r="H21" s="89"/>
      <c r="I21" s="89"/>
    </row>
    <row r="22" spans="1:9" ht="33.75" x14ac:dyDescent="0.2">
      <c r="A22" s="72">
        <v>2</v>
      </c>
      <c r="B22" s="47"/>
      <c r="C22" s="95" t="s">
        <v>34</v>
      </c>
      <c r="D22" s="91" t="s">
        <v>33</v>
      </c>
      <c r="E22" s="40" t="s">
        <v>9</v>
      </c>
      <c r="F22" s="41">
        <f>1496.61*0.2</f>
        <v>299.322</v>
      </c>
      <c r="G22" s="41" t="s">
        <v>59</v>
      </c>
      <c r="H22" s="298" t="s">
        <v>83</v>
      </c>
      <c r="I22" s="299"/>
    </row>
    <row r="23" spans="1:9" ht="56.25" x14ac:dyDescent="0.2">
      <c r="A23" s="72">
        <v>3</v>
      </c>
      <c r="B23" s="38" t="s">
        <v>67</v>
      </c>
      <c r="C23" s="51">
        <v>93381</v>
      </c>
      <c r="D23" s="91" t="s">
        <v>35</v>
      </c>
      <c r="E23" s="29" t="s">
        <v>9</v>
      </c>
      <c r="F23" s="30">
        <f>F22</f>
        <v>299.322</v>
      </c>
      <c r="G23" s="30" t="str">
        <f>G22</f>
        <v>1496,61*0,2</v>
      </c>
      <c r="H23" s="298" t="s">
        <v>83</v>
      </c>
      <c r="I23" s="299"/>
    </row>
    <row r="24" spans="1:9" x14ac:dyDescent="0.2">
      <c r="A24" s="88"/>
      <c r="B24" s="89"/>
      <c r="C24" s="92"/>
      <c r="D24" s="92" t="s">
        <v>37</v>
      </c>
      <c r="E24" s="89"/>
      <c r="F24" s="89"/>
      <c r="G24" s="89"/>
      <c r="H24" s="89"/>
      <c r="I24" s="89"/>
    </row>
    <row r="25" spans="1:9" ht="22.5" x14ac:dyDescent="0.2">
      <c r="A25" s="76">
        <v>4</v>
      </c>
      <c r="B25" s="44"/>
      <c r="C25" s="97">
        <v>72961</v>
      </c>
      <c r="D25" s="93" t="s">
        <v>36</v>
      </c>
      <c r="E25" s="97" t="s">
        <v>8</v>
      </c>
      <c r="F25" s="46">
        <f>1496.61</f>
        <v>1496.61</v>
      </c>
      <c r="G25" s="46">
        <v>1496.61</v>
      </c>
      <c r="H25" s="298" t="s">
        <v>82</v>
      </c>
      <c r="I25" s="299"/>
    </row>
    <row r="26" spans="1:9" ht="12.75" customHeight="1" x14ac:dyDescent="0.2">
      <c r="A26" s="99"/>
      <c r="B26" s="35"/>
      <c r="C26" s="35"/>
      <c r="D26" s="68" t="s">
        <v>41</v>
      </c>
      <c r="E26" s="35"/>
      <c r="F26" s="35"/>
      <c r="G26" s="35"/>
      <c r="H26" s="35"/>
      <c r="I26" s="35"/>
    </row>
    <row r="27" spans="1:9" ht="26.25" customHeight="1" x14ac:dyDescent="0.2">
      <c r="A27" s="74">
        <v>5</v>
      </c>
      <c r="B27" s="47"/>
      <c r="C27" s="95">
        <v>72924</v>
      </c>
      <c r="D27" s="98" t="s">
        <v>39</v>
      </c>
      <c r="E27" s="40" t="s">
        <v>9</v>
      </c>
      <c r="F27" s="41">
        <f>1496.61*0.2</f>
        <v>299.322</v>
      </c>
      <c r="G27" s="41" t="s">
        <v>59</v>
      </c>
      <c r="H27" s="298" t="s">
        <v>83</v>
      </c>
      <c r="I27" s="299"/>
    </row>
    <row r="28" spans="1:9" ht="22.5" x14ac:dyDescent="0.2">
      <c r="A28" s="73">
        <v>6</v>
      </c>
      <c r="B28" s="31"/>
      <c r="C28" s="34">
        <v>83356</v>
      </c>
      <c r="D28" s="91" t="s">
        <v>40</v>
      </c>
      <c r="E28" s="9" t="s">
        <v>58</v>
      </c>
      <c r="F28" s="10">
        <f>1496.61*0.1*18.3</f>
        <v>2738.7963</v>
      </c>
      <c r="G28" s="109" t="s">
        <v>78</v>
      </c>
      <c r="H28" s="306" t="s">
        <v>84</v>
      </c>
      <c r="I28" s="307"/>
    </row>
    <row r="29" spans="1:9" x14ac:dyDescent="0.2">
      <c r="A29" s="88"/>
      <c r="B29" s="89"/>
      <c r="C29" s="89"/>
      <c r="D29" s="92" t="s">
        <v>42</v>
      </c>
      <c r="E29" s="89"/>
      <c r="F29" s="89"/>
      <c r="G29" s="89"/>
      <c r="H29" s="89"/>
      <c r="I29" s="89"/>
    </row>
    <row r="30" spans="1:9" ht="56.25" x14ac:dyDescent="0.2">
      <c r="A30" s="73">
        <v>7</v>
      </c>
      <c r="B30" s="8" t="s">
        <v>64</v>
      </c>
      <c r="C30" s="8" t="s">
        <v>44</v>
      </c>
      <c r="D30" s="101" t="s">
        <v>43</v>
      </c>
      <c r="E30" s="8" t="s">
        <v>10</v>
      </c>
      <c r="F30" s="8" t="s">
        <v>60</v>
      </c>
      <c r="G30" s="8" t="s">
        <v>60</v>
      </c>
      <c r="H30" s="298" t="s">
        <v>23</v>
      </c>
      <c r="I30" s="299"/>
    </row>
    <row r="31" spans="1:9" ht="22.5" x14ac:dyDescent="0.2">
      <c r="A31" s="73">
        <v>8</v>
      </c>
      <c r="B31" s="8" t="s">
        <v>62</v>
      </c>
      <c r="C31" s="34">
        <v>79480</v>
      </c>
      <c r="D31" s="91" t="s">
        <v>45</v>
      </c>
      <c r="E31" s="9" t="s">
        <v>9</v>
      </c>
      <c r="F31" s="10">
        <f>197.57*(0.15+0.13)*0.2/2</f>
        <v>5.5319600000000007</v>
      </c>
      <c r="G31" s="109" t="s">
        <v>61</v>
      </c>
      <c r="H31" s="298" t="s">
        <v>85</v>
      </c>
      <c r="I31" s="299"/>
    </row>
    <row r="32" spans="1:9" ht="22.5" x14ac:dyDescent="0.2">
      <c r="A32" s="73">
        <v>9</v>
      </c>
      <c r="B32" s="8" t="s">
        <v>63</v>
      </c>
      <c r="C32" s="34">
        <v>96995</v>
      </c>
      <c r="D32" s="96" t="s">
        <v>46</v>
      </c>
      <c r="E32" s="9" t="s">
        <v>9</v>
      </c>
      <c r="F32" s="10">
        <f>F31</f>
        <v>5.5319600000000007</v>
      </c>
      <c r="G32" s="109" t="str">
        <f>G31</f>
        <v>197,57*(0,15+0,13)*0,2/2</v>
      </c>
      <c r="H32" s="298" t="s">
        <v>85</v>
      </c>
      <c r="I32" s="299"/>
    </row>
    <row r="33" spans="1:9" ht="15" customHeight="1" x14ac:dyDescent="0.2">
      <c r="A33" s="88"/>
      <c r="B33" s="89"/>
      <c r="C33" s="89"/>
      <c r="D33" s="92" t="s">
        <v>47</v>
      </c>
      <c r="E33" s="89"/>
      <c r="F33" s="89"/>
      <c r="G33" s="89"/>
      <c r="H33" s="89"/>
      <c r="I33" s="89"/>
    </row>
    <row r="34" spans="1:9" ht="22.5" x14ac:dyDescent="0.2">
      <c r="A34" s="73">
        <v>10</v>
      </c>
      <c r="B34" s="31"/>
      <c r="C34" s="103" t="s">
        <v>49</v>
      </c>
      <c r="D34" s="96" t="s">
        <v>48</v>
      </c>
      <c r="E34" s="9" t="s">
        <v>8</v>
      </c>
      <c r="F34" s="34">
        <v>1496.61</v>
      </c>
      <c r="G34" s="34">
        <v>1496.61</v>
      </c>
      <c r="H34" s="298" t="s">
        <v>82</v>
      </c>
      <c r="I34" s="299"/>
    </row>
    <row r="35" spans="1:9" x14ac:dyDescent="0.2">
      <c r="A35" s="73">
        <v>11</v>
      </c>
      <c r="B35" s="47"/>
      <c r="C35" s="34">
        <v>72943</v>
      </c>
      <c r="D35" s="96" t="s">
        <v>50</v>
      </c>
      <c r="E35" s="9" t="s">
        <v>8</v>
      </c>
      <c r="F35" s="10">
        <v>1496.61</v>
      </c>
      <c r="G35" s="10">
        <v>1496.61</v>
      </c>
      <c r="H35" s="298" t="s">
        <v>82</v>
      </c>
      <c r="I35" s="299"/>
    </row>
    <row r="36" spans="1:9" ht="33.75" x14ac:dyDescent="0.2">
      <c r="A36" s="73">
        <v>12</v>
      </c>
      <c r="B36" s="53"/>
      <c r="C36" s="34">
        <v>95990</v>
      </c>
      <c r="D36" s="91" t="s">
        <v>51</v>
      </c>
      <c r="E36" s="9" t="s">
        <v>9</v>
      </c>
      <c r="F36" s="10">
        <f>1496.61*0.03</f>
        <v>44.898299999999992</v>
      </c>
      <c r="G36" s="10" t="s">
        <v>79</v>
      </c>
      <c r="H36" s="298" t="s">
        <v>83</v>
      </c>
      <c r="I36" s="299"/>
    </row>
    <row r="37" spans="1:9" ht="22.5" x14ac:dyDescent="0.2">
      <c r="A37" s="75">
        <v>13</v>
      </c>
      <c r="B37" s="80"/>
      <c r="C37" s="9">
        <v>95303</v>
      </c>
      <c r="D37" s="91" t="s">
        <v>52</v>
      </c>
      <c r="E37" s="9" t="s">
        <v>58</v>
      </c>
      <c r="F37" s="104">
        <f>1496.61*0.03*25</f>
        <v>1122.4574999999998</v>
      </c>
      <c r="G37" s="104" t="s">
        <v>80</v>
      </c>
      <c r="H37" s="306" t="s">
        <v>84</v>
      </c>
      <c r="I37" s="307"/>
    </row>
    <row r="38" spans="1:9" x14ac:dyDescent="0.2">
      <c r="A38" s="88"/>
      <c r="B38" s="89"/>
      <c r="C38" s="89"/>
      <c r="D38" s="92" t="s">
        <v>57</v>
      </c>
      <c r="E38" s="89"/>
      <c r="F38" s="89"/>
      <c r="G38" s="89"/>
      <c r="H38" s="89"/>
      <c r="I38" s="89"/>
    </row>
    <row r="39" spans="1:9" ht="22.5" x14ac:dyDescent="0.2">
      <c r="A39" s="73">
        <v>14</v>
      </c>
      <c r="B39" s="31"/>
      <c r="C39" s="34">
        <v>94281</v>
      </c>
      <c r="D39" s="91" t="s">
        <v>53</v>
      </c>
      <c r="E39" s="9" t="s">
        <v>10</v>
      </c>
      <c r="F39" s="10">
        <v>197.57</v>
      </c>
      <c r="G39" s="10">
        <v>197.57</v>
      </c>
      <c r="H39" s="298" t="s">
        <v>23</v>
      </c>
      <c r="I39" s="299"/>
    </row>
    <row r="40" spans="1:9" ht="22.5" x14ac:dyDescent="0.2">
      <c r="A40" s="70">
        <v>15</v>
      </c>
      <c r="B40" s="61"/>
      <c r="C40" s="103" t="s">
        <v>54</v>
      </c>
      <c r="D40" s="91" t="s">
        <v>45</v>
      </c>
      <c r="E40" s="9" t="s">
        <v>9</v>
      </c>
      <c r="F40" s="10">
        <f>0.3*0.15*197.57</f>
        <v>8.8906499999999991</v>
      </c>
      <c r="G40" s="109" t="s">
        <v>81</v>
      </c>
      <c r="H40" s="298" t="s">
        <v>85</v>
      </c>
      <c r="I40" s="299"/>
    </row>
    <row r="41" spans="1:9" ht="22.5" x14ac:dyDescent="0.2">
      <c r="A41" s="73">
        <v>16</v>
      </c>
      <c r="B41" s="31"/>
      <c r="C41" s="102" t="s">
        <v>55</v>
      </c>
      <c r="D41" s="96" t="s">
        <v>46</v>
      </c>
      <c r="E41" s="9" t="s">
        <v>9</v>
      </c>
      <c r="F41" s="10">
        <f>F40</f>
        <v>8.8906499999999991</v>
      </c>
      <c r="G41" s="109" t="str">
        <f>G40</f>
        <v>0,3*0,15*197,57</v>
      </c>
      <c r="H41" s="298" t="s">
        <v>85</v>
      </c>
      <c r="I41" s="299"/>
    </row>
    <row r="42" spans="1:9" x14ac:dyDescent="0.2">
      <c r="A42" s="88"/>
      <c r="B42" s="89"/>
      <c r="C42" s="89"/>
      <c r="D42" s="92" t="s">
        <v>66</v>
      </c>
      <c r="E42" s="89"/>
      <c r="F42" s="89"/>
      <c r="G42" s="89"/>
      <c r="H42" s="89"/>
      <c r="I42" s="90"/>
    </row>
    <row r="43" spans="1:9" ht="45" x14ac:dyDescent="0.2">
      <c r="A43" s="73">
        <v>17</v>
      </c>
      <c r="B43" s="31"/>
      <c r="C43" s="103">
        <v>36155</v>
      </c>
      <c r="D43" s="96" t="s">
        <v>65</v>
      </c>
      <c r="E43" s="9" t="s">
        <v>8</v>
      </c>
      <c r="F43" s="10">
        <v>321.01</v>
      </c>
      <c r="G43" s="10">
        <v>321.01</v>
      </c>
      <c r="H43" s="298" t="s">
        <v>82</v>
      </c>
      <c r="I43" s="299"/>
    </row>
    <row r="44" spans="1:9" ht="22.5" x14ac:dyDescent="0.2">
      <c r="A44" s="73">
        <v>18</v>
      </c>
      <c r="B44" s="31"/>
      <c r="C44" s="36">
        <v>72961</v>
      </c>
      <c r="D44" s="101" t="s">
        <v>36</v>
      </c>
      <c r="E44" s="36" t="s">
        <v>8</v>
      </c>
      <c r="F44" s="10">
        <v>321.01</v>
      </c>
      <c r="G44" s="10">
        <v>321.01</v>
      </c>
      <c r="H44" s="298" t="s">
        <v>82</v>
      </c>
      <c r="I44" s="299"/>
    </row>
    <row r="45" spans="1:9" x14ac:dyDescent="0.2">
      <c r="A45" s="290"/>
      <c r="B45" s="291"/>
      <c r="C45" s="291"/>
      <c r="D45" s="291"/>
      <c r="E45" s="291"/>
      <c r="F45" s="291"/>
      <c r="G45" s="291"/>
      <c r="H45" s="292"/>
      <c r="I45" s="105"/>
    </row>
    <row r="46" spans="1:9" x14ac:dyDescent="0.2">
      <c r="A46" s="175"/>
      <c r="B46" s="67"/>
      <c r="C46" s="176"/>
      <c r="D46" s="67"/>
      <c r="E46" s="177"/>
      <c r="F46" s="178"/>
      <c r="G46" s="179"/>
      <c r="H46" s="180"/>
      <c r="I46" s="181"/>
    </row>
    <row r="47" spans="1:9" x14ac:dyDescent="0.2">
      <c r="A47" s="175"/>
      <c r="B47" s="67"/>
      <c r="C47" s="182"/>
      <c r="D47" s="67"/>
      <c r="E47" s="183"/>
      <c r="F47" s="184"/>
      <c r="G47" s="185"/>
      <c r="H47" s="183"/>
      <c r="I47" s="186"/>
    </row>
    <row r="48" spans="1:9" x14ac:dyDescent="0.2">
      <c r="A48" s="175"/>
      <c r="B48" s="67" t="s">
        <v>68</v>
      </c>
      <c r="C48" s="187"/>
      <c r="D48" s="67"/>
      <c r="E48" s="188" t="s">
        <v>70</v>
      </c>
      <c r="F48" s="238" t="s">
        <v>20</v>
      </c>
      <c r="G48" s="238"/>
      <c r="H48" s="238"/>
      <c r="I48" s="189"/>
    </row>
    <row r="49" spans="1:9" ht="21" x14ac:dyDescent="0.2">
      <c r="A49" s="175"/>
      <c r="B49" s="67" t="s">
        <v>69</v>
      </c>
      <c r="C49" s="187"/>
      <c r="D49" s="190"/>
      <c r="E49" s="188" t="s">
        <v>71</v>
      </c>
      <c r="F49" s="239" t="s">
        <v>72</v>
      </c>
      <c r="G49" s="239"/>
      <c r="H49" s="239"/>
      <c r="I49" s="181"/>
    </row>
    <row r="50" spans="1:9" x14ac:dyDescent="0.2">
      <c r="A50" s="175"/>
      <c r="B50" s="191"/>
      <c r="C50" s="192"/>
      <c r="D50" s="67"/>
      <c r="E50" s="177"/>
      <c r="F50" s="178"/>
      <c r="G50" s="179"/>
      <c r="H50" s="180"/>
      <c r="I50" s="181"/>
    </row>
    <row r="51" spans="1:9" x14ac:dyDescent="0.2">
      <c r="A51" s="175"/>
      <c r="B51" s="67"/>
      <c r="C51" s="176"/>
      <c r="D51" s="67"/>
      <c r="E51" s="67"/>
      <c r="F51" s="193"/>
      <c r="G51" s="179"/>
      <c r="H51" s="180"/>
      <c r="I51" s="194"/>
    </row>
    <row r="52" spans="1:9" x14ac:dyDescent="0.2">
      <c r="A52" s="195"/>
      <c r="B52" s="196"/>
      <c r="C52" s="197"/>
      <c r="D52" s="198"/>
      <c r="E52" s="198"/>
      <c r="F52" s="199"/>
      <c r="G52" s="200"/>
      <c r="H52" s="201"/>
      <c r="I52" s="202"/>
    </row>
    <row r="53" spans="1:9" x14ac:dyDescent="0.2">
      <c r="I53" s="55"/>
    </row>
    <row r="54" spans="1:9" x14ac:dyDescent="0.2">
      <c r="I54" s="55"/>
    </row>
    <row r="55" spans="1:9" x14ac:dyDescent="0.2">
      <c r="I55" s="55"/>
    </row>
    <row r="56" spans="1:9" x14ac:dyDescent="0.2">
      <c r="I56" s="55"/>
    </row>
    <row r="57" spans="1:9" x14ac:dyDescent="0.2">
      <c r="I57" s="55"/>
    </row>
    <row r="58" spans="1:9" x14ac:dyDescent="0.2">
      <c r="I58" s="55"/>
    </row>
    <row r="59" spans="1:9" x14ac:dyDescent="0.2">
      <c r="I59" s="55"/>
    </row>
    <row r="60" spans="1:9" x14ac:dyDescent="0.2">
      <c r="I60" s="55"/>
    </row>
    <row r="61" spans="1:9" x14ac:dyDescent="0.2">
      <c r="I61" s="55"/>
    </row>
  </sheetData>
  <mergeCells count="41">
    <mergeCell ref="H43:I43"/>
    <mergeCell ref="H44:I44"/>
    <mergeCell ref="H34:I34"/>
    <mergeCell ref="H35:I35"/>
    <mergeCell ref="H36:I36"/>
    <mergeCell ref="H37:I37"/>
    <mergeCell ref="H39:I39"/>
    <mergeCell ref="H40:I40"/>
    <mergeCell ref="H27:I27"/>
    <mergeCell ref="H28:I28"/>
    <mergeCell ref="H30:I30"/>
    <mergeCell ref="H31:I31"/>
    <mergeCell ref="H41:I41"/>
    <mergeCell ref="H32:I32"/>
    <mergeCell ref="G17:G18"/>
    <mergeCell ref="A45:H45"/>
    <mergeCell ref="F48:H48"/>
    <mergeCell ref="F49:H49"/>
    <mergeCell ref="H17:I18"/>
    <mergeCell ref="H20:I20"/>
    <mergeCell ref="H22:I22"/>
    <mergeCell ref="H23:I23"/>
    <mergeCell ref="A17:A18"/>
    <mergeCell ref="B17:B18"/>
    <mergeCell ref="C17:C18"/>
    <mergeCell ref="D17:D18"/>
    <mergeCell ref="E17:E18"/>
    <mergeCell ref="F17:F18"/>
    <mergeCell ref="H25:I25"/>
    <mergeCell ref="A14:E14"/>
    <mergeCell ref="F14:G16"/>
    <mergeCell ref="H14:I14"/>
    <mergeCell ref="A15:E15"/>
    <mergeCell ref="H15:I15"/>
    <mergeCell ref="A16:E16"/>
    <mergeCell ref="A6:I6"/>
    <mergeCell ref="A11:I11"/>
    <mergeCell ref="A12:E12"/>
    <mergeCell ref="F12:H12"/>
    <mergeCell ref="A13:E13"/>
    <mergeCell ref="F13:I13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0" orientation="portrait" r:id="rId1"/>
  <headerFooter>
    <oddHeader>&amp;RPágina &amp;P de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5" zoomScaleNormal="115" zoomScaleSheetLayoutView="85" workbookViewId="0">
      <selection sqref="A1:J27"/>
    </sheetView>
  </sheetViews>
  <sheetFormatPr defaultRowHeight="12.75" x14ac:dyDescent="0.2"/>
  <cols>
    <col min="1" max="1" width="8.6640625" style="110" customWidth="1"/>
    <col min="2" max="2" width="35.5" style="111" customWidth="1"/>
    <col min="3" max="3" width="56.5" style="111" customWidth="1"/>
    <col min="4" max="4" width="23.6640625" style="110" customWidth="1"/>
    <col min="5" max="5" width="16.6640625" style="112" customWidth="1"/>
    <col min="6" max="6" width="14" style="113" customWidth="1"/>
    <col min="7" max="7" width="12.83203125" style="112" customWidth="1"/>
    <col min="8" max="8" width="14.6640625" style="113" customWidth="1"/>
    <col min="9" max="9" width="10" style="112" customWidth="1"/>
    <col min="10" max="10" width="24.5" style="114" customWidth="1"/>
    <col min="11" max="16384" width="9.33203125" style="111"/>
  </cols>
  <sheetData>
    <row r="1" spans="1:10" ht="18.75" customHeight="1" x14ac:dyDescent="0.2">
      <c r="A1" s="219"/>
      <c r="B1" s="220"/>
      <c r="C1" s="220"/>
      <c r="D1" s="219"/>
      <c r="E1" s="221"/>
      <c r="F1" s="222"/>
      <c r="G1" s="221"/>
      <c r="H1" s="222"/>
      <c r="I1" s="221"/>
      <c r="J1" s="223"/>
    </row>
    <row r="2" spans="1:10" ht="18.75" customHeight="1" x14ac:dyDescent="0.2">
      <c r="A2" s="219"/>
      <c r="B2" s="220"/>
      <c r="C2" s="220"/>
      <c r="D2" s="219"/>
      <c r="E2" s="221"/>
      <c r="F2" s="222"/>
      <c r="G2" s="221"/>
      <c r="H2" s="222"/>
      <c r="I2" s="221"/>
      <c r="J2" s="223"/>
    </row>
    <row r="3" spans="1:10" ht="18.75" customHeight="1" x14ac:dyDescent="0.2">
      <c r="A3" s="219"/>
      <c r="B3" s="220"/>
      <c r="C3" s="220"/>
      <c r="D3" s="219"/>
      <c r="E3" s="221"/>
      <c r="F3" s="222"/>
      <c r="G3" s="221"/>
      <c r="H3" s="222"/>
      <c r="I3" s="221"/>
      <c r="J3" s="223"/>
    </row>
    <row r="4" spans="1:10" ht="18.75" customHeight="1" x14ac:dyDescent="0.2">
      <c r="A4" s="219"/>
      <c r="B4" s="220"/>
      <c r="C4" s="220"/>
      <c r="D4" s="219"/>
      <c r="E4" s="221"/>
      <c r="F4" s="222"/>
      <c r="G4" s="221"/>
      <c r="H4" s="222"/>
      <c r="I4" s="221"/>
      <c r="J4" s="223"/>
    </row>
    <row r="5" spans="1:10" ht="18.75" customHeight="1" x14ac:dyDescent="0.2">
      <c r="A5" s="219"/>
      <c r="B5" s="220"/>
      <c r="C5" s="220"/>
      <c r="D5" s="219"/>
      <c r="E5" s="221"/>
      <c r="F5" s="222"/>
      <c r="G5" s="221"/>
      <c r="H5" s="222"/>
      <c r="I5" s="221"/>
      <c r="J5" s="223"/>
    </row>
    <row r="6" spans="1:10" ht="18.75" customHeight="1" x14ac:dyDescent="0.2">
      <c r="A6" s="219"/>
      <c r="B6" s="220"/>
      <c r="C6" s="220"/>
      <c r="D6" s="219"/>
      <c r="E6" s="221"/>
      <c r="F6" s="222"/>
      <c r="G6" s="221"/>
      <c r="H6" s="222"/>
      <c r="I6" s="221"/>
      <c r="J6" s="223"/>
    </row>
    <row r="7" spans="1:10" ht="18.75" customHeight="1" x14ac:dyDescent="0.2">
      <c r="A7" s="219"/>
      <c r="B7" s="220"/>
      <c r="C7" s="220"/>
      <c r="D7" s="219"/>
      <c r="E7" s="221"/>
      <c r="F7" s="222"/>
      <c r="G7" s="221"/>
      <c r="H7" s="222"/>
      <c r="I7" s="221"/>
      <c r="J7" s="223"/>
    </row>
    <row r="8" spans="1:10" ht="18.75" customHeight="1" x14ac:dyDescent="0.2">
      <c r="A8" s="219"/>
      <c r="B8" s="220"/>
      <c r="C8" s="220"/>
      <c r="D8" s="219"/>
      <c r="E8" s="221"/>
      <c r="F8" s="222"/>
      <c r="G8" s="221"/>
      <c r="H8" s="222"/>
      <c r="I8" s="221"/>
      <c r="J8" s="223"/>
    </row>
    <row r="9" spans="1:10" ht="18.75" customHeight="1" x14ac:dyDescent="0.2">
      <c r="A9" s="219"/>
      <c r="B9" s="220"/>
      <c r="C9" s="220"/>
      <c r="D9" s="219"/>
      <c r="E9" s="221"/>
      <c r="F9" s="222"/>
      <c r="G9" s="221"/>
      <c r="H9" s="222"/>
      <c r="I9" s="221"/>
      <c r="J9" s="223"/>
    </row>
    <row r="10" spans="1:10" s="115" customFormat="1" ht="18.75" customHeight="1" x14ac:dyDescent="0.2">
      <c r="A10" s="311" t="s">
        <v>0</v>
      </c>
      <c r="B10" s="312"/>
      <c r="C10" s="312"/>
      <c r="D10" s="312"/>
      <c r="E10" s="312"/>
      <c r="F10" s="342" t="s">
        <v>88</v>
      </c>
      <c r="G10" s="342"/>
      <c r="H10" s="342"/>
      <c r="I10" s="342"/>
      <c r="J10" s="342"/>
    </row>
    <row r="11" spans="1:10" s="115" customFormat="1" ht="18.75" customHeight="1" x14ac:dyDescent="0.2">
      <c r="A11" s="311" t="s">
        <v>24</v>
      </c>
      <c r="B11" s="312"/>
      <c r="C11" s="312"/>
      <c r="D11" s="312"/>
      <c r="E11" s="312"/>
      <c r="F11" s="342" t="s">
        <v>104</v>
      </c>
      <c r="G11" s="342"/>
      <c r="H11" s="342"/>
      <c r="I11" s="342"/>
      <c r="J11" s="342"/>
    </row>
    <row r="12" spans="1:10" s="115" customFormat="1" ht="18.75" customHeight="1" x14ac:dyDescent="0.2">
      <c r="A12" s="311" t="s">
        <v>18</v>
      </c>
      <c r="B12" s="312"/>
      <c r="C12" s="312"/>
      <c r="D12" s="312"/>
      <c r="E12" s="312"/>
      <c r="F12" s="313" t="s">
        <v>16</v>
      </c>
      <c r="G12" s="342" t="s">
        <v>1</v>
      </c>
      <c r="H12" s="342"/>
      <c r="I12" s="342"/>
      <c r="J12" s="342"/>
    </row>
    <row r="13" spans="1:10" s="115" customFormat="1" ht="18.75" customHeight="1" x14ac:dyDescent="0.2">
      <c r="A13" s="314" t="s">
        <v>103</v>
      </c>
      <c r="B13" s="315"/>
      <c r="C13" s="315"/>
      <c r="D13" s="315"/>
      <c r="E13" s="315"/>
      <c r="F13" s="313"/>
      <c r="G13" s="342" t="s">
        <v>21</v>
      </c>
      <c r="H13" s="342"/>
      <c r="I13" s="342"/>
      <c r="J13" s="342"/>
    </row>
    <row r="14" spans="1:10" s="115" customFormat="1" ht="18.75" customHeight="1" x14ac:dyDescent="0.2">
      <c r="A14" s="316"/>
      <c r="B14" s="317"/>
      <c r="C14" s="317"/>
      <c r="D14" s="317"/>
      <c r="E14" s="317"/>
      <c r="F14" s="313"/>
      <c r="G14" s="343">
        <v>0.28820000000000001</v>
      </c>
      <c r="H14" s="343"/>
      <c r="I14" s="343"/>
      <c r="J14" s="343"/>
    </row>
    <row r="15" spans="1:10" s="115" customFormat="1" ht="18.75" customHeight="1" x14ac:dyDescent="0.2">
      <c r="A15" s="326" t="s">
        <v>11</v>
      </c>
      <c r="B15" s="327"/>
      <c r="C15" s="327"/>
      <c r="D15" s="327"/>
      <c r="E15" s="327"/>
      <c r="F15" s="317"/>
      <c r="G15" s="317"/>
      <c r="H15" s="317"/>
      <c r="I15" s="317"/>
      <c r="J15" s="224"/>
    </row>
    <row r="16" spans="1:10" s="115" customFormat="1" ht="18.75" customHeight="1" x14ac:dyDescent="0.2">
      <c r="A16" s="331"/>
      <c r="B16" s="332"/>
      <c r="C16" s="333"/>
      <c r="D16" s="318" t="s">
        <v>12</v>
      </c>
      <c r="E16" s="320" t="s">
        <v>13</v>
      </c>
      <c r="F16" s="322" t="s">
        <v>14</v>
      </c>
      <c r="G16" s="323"/>
      <c r="H16" s="322" t="s">
        <v>15</v>
      </c>
      <c r="I16" s="328"/>
      <c r="J16" s="341" t="s">
        <v>87</v>
      </c>
    </row>
    <row r="17" spans="1:16" s="115" customFormat="1" ht="18.75" customHeight="1" x14ac:dyDescent="0.2">
      <c r="A17" s="116"/>
      <c r="B17" s="117"/>
      <c r="C17" s="118"/>
      <c r="D17" s="319"/>
      <c r="E17" s="321"/>
      <c r="F17" s="324"/>
      <c r="G17" s="325"/>
      <c r="H17" s="329"/>
      <c r="I17" s="330"/>
      <c r="J17" s="341"/>
      <c r="N17" s="115">
        <v>16905.59</v>
      </c>
    </row>
    <row r="18" spans="1:16" ht="27" customHeight="1" x14ac:dyDescent="0.2">
      <c r="A18" s="339" t="s">
        <v>86</v>
      </c>
      <c r="B18" s="339"/>
      <c r="C18" s="339"/>
      <c r="D18" s="119">
        <f>PO!J19</f>
        <v>64438.106359824007</v>
      </c>
      <c r="E18" s="124">
        <f>D18/D$21</f>
        <v>0.40935605669468328</v>
      </c>
      <c r="F18" s="125"/>
      <c r="G18" s="126"/>
      <c r="H18" s="128"/>
      <c r="I18" s="130"/>
      <c r="J18" s="132"/>
    </row>
    <row r="19" spans="1:16" ht="18.75" customHeight="1" x14ac:dyDescent="0.2">
      <c r="A19" s="340" t="s">
        <v>47</v>
      </c>
      <c r="B19" s="340"/>
      <c r="C19" s="340"/>
      <c r="D19" s="119">
        <f>PO!J33</f>
        <v>68554.40565161698</v>
      </c>
      <c r="E19" s="124">
        <f t="shared" ref="E19:E20" si="0">D19/D$21</f>
        <v>0.43550567749288344</v>
      </c>
      <c r="F19" s="127"/>
      <c r="G19" s="123"/>
      <c r="H19" s="129"/>
      <c r="I19" s="131"/>
      <c r="J19" s="132"/>
    </row>
    <row r="20" spans="1:16" ht="18.75" customHeight="1" x14ac:dyDescent="0.2">
      <c r="A20" s="339" t="s">
        <v>106</v>
      </c>
      <c r="B20" s="339"/>
      <c r="C20" s="339"/>
      <c r="D20" s="119">
        <f>PO!J38</f>
        <v>24420.833427063</v>
      </c>
      <c r="E20" s="124">
        <f t="shared" si="0"/>
        <v>0.15513826581243317</v>
      </c>
      <c r="F20" s="338"/>
      <c r="G20" s="338"/>
      <c r="H20" s="337"/>
      <c r="I20" s="337"/>
      <c r="J20" s="133"/>
    </row>
    <row r="21" spans="1:16" ht="18.75" customHeight="1" x14ac:dyDescent="0.2">
      <c r="A21" s="334" t="s">
        <v>19</v>
      </c>
      <c r="B21" s="334"/>
      <c r="C21" s="334"/>
      <c r="D21" s="119">
        <f>SUM(D18:D20)</f>
        <v>157413.34543850401</v>
      </c>
      <c r="E21" s="120">
        <f>SUM(E18:E20)</f>
        <v>0.99999999999999989</v>
      </c>
      <c r="F21" s="335"/>
      <c r="G21" s="336"/>
      <c r="H21" s="336"/>
      <c r="I21" s="336"/>
      <c r="J21" s="132"/>
    </row>
    <row r="22" spans="1:16" ht="18.75" customHeight="1" x14ac:dyDescent="0.2">
      <c r="A22" s="219"/>
      <c r="B22" s="220"/>
      <c r="C22" s="220"/>
      <c r="D22" s="219"/>
      <c r="E22" s="221"/>
      <c r="F22" s="222"/>
      <c r="G22" s="221"/>
      <c r="H22" s="222"/>
      <c r="I22" s="221"/>
      <c r="J22" s="223"/>
    </row>
    <row r="23" spans="1:16" ht="18.75" customHeight="1" x14ac:dyDescent="0.2">
      <c r="A23" s="219"/>
      <c r="B23" s="67" t="s">
        <v>68</v>
      </c>
      <c r="C23" s="187"/>
      <c r="D23" s="67"/>
      <c r="E23" s="188" t="s">
        <v>70</v>
      </c>
      <c r="F23" s="238" t="s">
        <v>20</v>
      </c>
      <c r="G23" s="238"/>
      <c r="H23" s="238"/>
      <c r="I23" s="221"/>
      <c r="J23" s="223"/>
      <c r="M23" s="308"/>
      <c r="N23" s="308"/>
      <c r="O23" s="308"/>
      <c r="P23" s="121"/>
    </row>
    <row r="24" spans="1:16" ht="18.75" customHeight="1" x14ac:dyDescent="0.2">
      <c r="A24" s="219"/>
      <c r="B24" s="67" t="s">
        <v>69</v>
      </c>
      <c r="C24" s="187"/>
      <c r="D24" s="190"/>
      <c r="E24" s="188" t="s">
        <v>71</v>
      </c>
      <c r="F24" s="239" t="s">
        <v>72</v>
      </c>
      <c r="G24" s="239"/>
      <c r="H24" s="239"/>
      <c r="I24" s="221"/>
      <c r="J24" s="223"/>
      <c r="M24" s="122"/>
      <c r="N24" s="309"/>
      <c r="O24" s="309"/>
      <c r="P24" s="309"/>
    </row>
    <row r="25" spans="1:16" ht="18.75" customHeight="1" x14ac:dyDescent="0.2">
      <c r="A25" s="219"/>
      <c r="B25" s="225"/>
      <c r="C25" s="226"/>
      <c r="D25" s="227"/>
      <c r="E25" s="310"/>
      <c r="F25" s="310"/>
      <c r="G25" s="228"/>
      <c r="H25" s="222"/>
      <c r="I25" s="221"/>
      <c r="J25" s="223"/>
      <c r="M25" s="122"/>
      <c r="N25" s="309"/>
      <c r="O25" s="309"/>
      <c r="P25" s="121"/>
    </row>
    <row r="26" spans="1:16" ht="18.75" customHeight="1" x14ac:dyDescent="0.2">
      <c r="A26" s="219"/>
      <c r="B26" s="220"/>
      <c r="C26" s="220"/>
      <c r="D26" s="219"/>
      <c r="E26" s="221"/>
      <c r="F26" s="222"/>
      <c r="G26" s="221"/>
      <c r="H26" s="222"/>
      <c r="I26" s="221"/>
      <c r="J26" s="223"/>
    </row>
    <row r="27" spans="1:16" ht="18.75" customHeight="1" x14ac:dyDescent="0.2">
      <c r="A27" s="219"/>
      <c r="B27" s="220"/>
      <c r="C27" s="229"/>
      <c r="D27" s="229"/>
      <c r="E27" s="230"/>
      <c r="F27" s="230"/>
      <c r="G27" s="231"/>
      <c r="H27" s="222"/>
      <c r="I27" s="221"/>
      <c r="J27" s="223"/>
    </row>
  </sheetData>
  <mergeCells count="30">
    <mergeCell ref="J16:J17"/>
    <mergeCell ref="G12:J12"/>
    <mergeCell ref="G13:J13"/>
    <mergeCell ref="G14:J14"/>
    <mergeCell ref="F10:J10"/>
    <mergeCell ref="F11:J11"/>
    <mergeCell ref="A21:C21"/>
    <mergeCell ref="F21:I21"/>
    <mergeCell ref="H20:I20"/>
    <mergeCell ref="F20:G20"/>
    <mergeCell ref="A18:C18"/>
    <mergeCell ref="A19:C19"/>
    <mergeCell ref="A20:C20"/>
    <mergeCell ref="D16:D17"/>
    <mergeCell ref="E16:E17"/>
    <mergeCell ref="F16:G17"/>
    <mergeCell ref="A15:I15"/>
    <mergeCell ref="H16:I17"/>
    <mergeCell ref="A16:C16"/>
    <mergeCell ref="A10:E10"/>
    <mergeCell ref="A11:E11"/>
    <mergeCell ref="A12:E12"/>
    <mergeCell ref="F12:F14"/>
    <mergeCell ref="A13:E14"/>
    <mergeCell ref="M23:O23"/>
    <mergeCell ref="N24:P24"/>
    <mergeCell ref="N25:O25"/>
    <mergeCell ref="E25:F25"/>
    <mergeCell ref="F23:H23"/>
    <mergeCell ref="F24:H24"/>
  </mergeCells>
  <printOptions horizontalCentered="1" verticalCentered="1"/>
  <pageMargins left="0.31496062992125984" right="0.11811023622047245" top="1.1811023622047245" bottom="1.1811023622047245" header="0.9055118110236221" footer="0.31496062992125984"/>
  <pageSetup paperSize="9" scale="64" orientation="landscape" r:id="rId1"/>
  <headerFooter>
    <oddHeader>&amp;RPágina &amp;P de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view="pageBreakPreview" topLeftCell="A10" zoomScaleNormal="100" zoomScaleSheetLayoutView="100" workbookViewId="0">
      <selection activeCell="D62" sqref="D62"/>
    </sheetView>
  </sheetViews>
  <sheetFormatPr defaultRowHeight="11.25" x14ac:dyDescent="0.2"/>
  <cols>
    <col min="1" max="1" width="10.5" style="77" customWidth="1"/>
    <col min="2" max="2" width="26.6640625" style="42" customWidth="1"/>
    <col min="3" max="3" width="17.1640625" style="14" customWidth="1"/>
    <col min="4" max="4" width="56.83203125" style="12" customWidth="1"/>
    <col min="5" max="5" width="12.1640625" style="12" customWidth="1"/>
    <col min="6" max="6" width="12.33203125" style="37" customWidth="1"/>
    <col min="7" max="7" width="12.33203125" style="13" customWidth="1"/>
    <col min="8" max="8" width="16.83203125" style="32" customWidth="1"/>
    <col min="9" max="9" width="14.83203125" style="54" customWidth="1"/>
    <col min="10" max="10" width="14.5" style="12" customWidth="1"/>
    <col min="11" max="11" width="10.83203125" style="12" customWidth="1"/>
    <col min="12" max="12" width="14.6640625" style="12" customWidth="1"/>
    <col min="13" max="13" width="14" style="12" customWidth="1"/>
    <col min="14" max="14" width="11.5" style="12" customWidth="1"/>
    <col min="15" max="15" width="14.1640625" style="12" customWidth="1"/>
    <col min="16" max="16384" width="9.33203125" style="12"/>
  </cols>
  <sheetData>
    <row r="1" spans="1:16" x14ac:dyDescent="0.2">
      <c r="A1" s="211"/>
      <c r="B1" s="212"/>
      <c r="C1" s="213"/>
      <c r="D1" s="214"/>
      <c r="E1" s="214"/>
      <c r="F1" s="215"/>
      <c r="G1" s="216"/>
      <c r="H1" s="217"/>
      <c r="I1" s="218"/>
      <c r="J1" s="67"/>
      <c r="K1" s="67"/>
      <c r="L1" s="67"/>
      <c r="M1" s="67"/>
      <c r="N1" s="67"/>
      <c r="O1" s="67"/>
      <c r="P1" s="67"/>
    </row>
    <row r="2" spans="1:16" x14ac:dyDescent="0.2">
      <c r="A2" s="175"/>
      <c r="B2" s="191"/>
      <c r="C2" s="176"/>
      <c r="D2" s="67"/>
      <c r="E2" s="67"/>
      <c r="F2" s="193"/>
      <c r="G2" s="179"/>
      <c r="H2" s="180"/>
      <c r="I2" s="194"/>
      <c r="J2" s="67"/>
      <c r="K2" s="67"/>
      <c r="L2" s="67"/>
      <c r="M2" s="67"/>
      <c r="N2" s="67"/>
      <c r="O2" s="67"/>
      <c r="P2" s="67"/>
    </row>
    <row r="3" spans="1:16" x14ac:dyDescent="0.2">
      <c r="A3" s="175"/>
      <c r="B3" s="191"/>
      <c r="C3" s="176"/>
      <c r="D3" s="67"/>
      <c r="E3" s="67"/>
      <c r="F3" s="193"/>
      <c r="G3" s="179"/>
      <c r="H3" s="180"/>
      <c r="I3" s="194"/>
      <c r="J3" s="67"/>
      <c r="K3" s="67"/>
      <c r="L3" s="67"/>
      <c r="M3" s="67"/>
      <c r="N3" s="67"/>
      <c r="O3" s="67"/>
      <c r="P3" s="67"/>
    </row>
    <row r="4" spans="1:16" x14ac:dyDescent="0.2">
      <c r="A4" s="175"/>
      <c r="B4" s="191"/>
      <c r="C4" s="176"/>
      <c r="D4" s="67"/>
      <c r="E4" s="67"/>
      <c r="F4" s="193"/>
      <c r="G4" s="179"/>
      <c r="H4" s="180"/>
      <c r="I4" s="194"/>
      <c r="J4" s="67"/>
      <c r="K4" s="67"/>
      <c r="L4" s="67"/>
      <c r="M4" s="67"/>
      <c r="N4" s="67"/>
      <c r="O4" s="67"/>
      <c r="P4" s="67"/>
    </row>
    <row r="5" spans="1:16" x14ac:dyDescent="0.2">
      <c r="A5" s="175"/>
      <c r="B5" s="191"/>
      <c r="C5" s="176"/>
      <c r="D5" s="67"/>
      <c r="E5" s="67"/>
      <c r="F5" s="193"/>
      <c r="G5" s="179"/>
      <c r="H5" s="180"/>
      <c r="I5" s="194"/>
      <c r="J5" s="67"/>
      <c r="K5" s="67"/>
      <c r="L5" s="67"/>
      <c r="M5" s="67"/>
      <c r="N5" s="67"/>
      <c r="O5" s="67"/>
      <c r="P5" s="67"/>
    </row>
    <row r="6" spans="1:16" ht="30.75" x14ac:dyDescent="0.2">
      <c r="A6" s="296"/>
      <c r="B6" s="297"/>
      <c r="C6" s="297"/>
      <c r="D6" s="297"/>
      <c r="E6" s="297"/>
      <c r="F6" s="297"/>
      <c r="G6" s="297"/>
      <c r="H6" s="297"/>
      <c r="I6" s="297"/>
      <c r="J6" s="67"/>
      <c r="K6" s="67"/>
      <c r="L6" s="67"/>
      <c r="M6" s="67"/>
      <c r="N6" s="67"/>
      <c r="O6" s="67"/>
      <c r="P6" s="67"/>
    </row>
    <row r="7" spans="1:16" x14ac:dyDescent="0.2">
      <c r="A7" s="175"/>
      <c r="B7" s="191"/>
      <c r="C7" s="176"/>
      <c r="D7" s="67"/>
      <c r="E7" s="67"/>
      <c r="F7" s="193"/>
      <c r="G7" s="179"/>
      <c r="H7" s="180"/>
      <c r="I7" s="194"/>
      <c r="J7" s="67"/>
      <c r="K7" s="67"/>
      <c r="L7" s="67"/>
      <c r="M7" s="67"/>
      <c r="N7" s="67"/>
      <c r="O7" s="67"/>
      <c r="P7" s="67"/>
    </row>
    <row r="8" spans="1:16" x14ac:dyDescent="0.2">
      <c r="A8" s="175"/>
      <c r="B8" s="191"/>
      <c r="C8" s="176"/>
      <c r="D8" s="67"/>
      <c r="E8" s="67"/>
      <c r="F8" s="193"/>
      <c r="G8" s="179"/>
      <c r="H8" s="180"/>
      <c r="I8" s="194"/>
      <c r="J8" s="67"/>
      <c r="K8" s="67"/>
      <c r="L8" s="67"/>
      <c r="M8" s="67"/>
      <c r="N8" s="67"/>
      <c r="O8" s="67"/>
      <c r="P8" s="67"/>
    </row>
    <row r="9" spans="1:16" x14ac:dyDescent="0.2">
      <c r="A9" s="175"/>
      <c r="B9" s="191"/>
      <c r="C9" s="176"/>
      <c r="D9" s="67"/>
      <c r="E9" s="67"/>
      <c r="F9" s="193"/>
      <c r="G9" s="179"/>
      <c r="H9" s="180"/>
      <c r="I9" s="194"/>
      <c r="J9" s="67"/>
      <c r="K9" s="67"/>
      <c r="L9" s="67"/>
      <c r="M9" s="67"/>
      <c r="N9" s="67"/>
      <c r="O9" s="67"/>
      <c r="P9" s="67"/>
    </row>
    <row r="10" spans="1:16" x14ac:dyDescent="0.2">
      <c r="A10" s="175"/>
      <c r="B10" s="191"/>
      <c r="C10" s="176"/>
      <c r="D10" s="67"/>
      <c r="E10" s="67"/>
      <c r="F10" s="193"/>
      <c r="G10" s="179"/>
      <c r="H10" s="180"/>
      <c r="I10" s="194"/>
      <c r="J10" s="67"/>
      <c r="K10" s="67"/>
      <c r="L10" s="67"/>
      <c r="M10" s="67"/>
      <c r="N10" s="67"/>
      <c r="O10" s="67"/>
      <c r="P10" s="67"/>
    </row>
    <row r="11" spans="1:16" s="15" customFormat="1" ht="18" customHeight="1" x14ac:dyDescent="0.3">
      <c r="A11" s="264" t="s">
        <v>27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348"/>
    </row>
    <row r="12" spans="1:16" s="15" customFormat="1" ht="18" customHeight="1" x14ac:dyDescent="0.2">
      <c r="A12" s="344"/>
      <c r="B12" s="345"/>
      <c r="C12" s="345"/>
      <c r="D12" s="345"/>
      <c r="E12" s="346"/>
      <c r="F12" s="256" t="s">
        <v>89</v>
      </c>
      <c r="G12" s="257"/>
      <c r="H12" s="258"/>
      <c r="I12" s="232"/>
      <c r="J12" s="349" t="s">
        <v>91</v>
      </c>
      <c r="K12" s="350"/>
      <c r="L12" s="350"/>
      <c r="M12" s="350"/>
      <c r="N12" s="350"/>
      <c r="O12" s="350"/>
      <c r="P12" s="351"/>
    </row>
    <row r="13" spans="1:16" s="15" customFormat="1" ht="18" customHeight="1" x14ac:dyDescent="0.2">
      <c r="A13" s="276" t="s">
        <v>56</v>
      </c>
      <c r="B13" s="277"/>
      <c r="C13" s="277"/>
      <c r="D13" s="277"/>
      <c r="E13" s="278"/>
      <c r="F13" s="279" t="s">
        <v>104</v>
      </c>
      <c r="G13" s="280"/>
      <c r="H13" s="280"/>
      <c r="I13" s="280"/>
      <c r="J13" s="352"/>
      <c r="K13" s="353"/>
      <c r="L13" s="353"/>
      <c r="M13" s="353"/>
      <c r="N13" s="353"/>
      <c r="O13" s="353"/>
      <c r="P13" s="354"/>
    </row>
    <row r="14" spans="1:16" s="15" customFormat="1" ht="27" customHeight="1" x14ac:dyDescent="0.2">
      <c r="A14" s="276" t="s">
        <v>73</v>
      </c>
      <c r="B14" s="277"/>
      <c r="C14" s="277"/>
      <c r="D14" s="277"/>
      <c r="E14" s="278"/>
      <c r="F14" s="270" t="s">
        <v>16</v>
      </c>
      <c r="G14" s="271"/>
      <c r="H14" s="279" t="s">
        <v>1</v>
      </c>
      <c r="I14" s="280"/>
      <c r="J14" s="352"/>
      <c r="K14" s="353"/>
      <c r="L14" s="353"/>
      <c r="M14" s="353"/>
      <c r="N14" s="353"/>
      <c r="O14" s="353"/>
      <c r="P14" s="354"/>
    </row>
    <row r="15" spans="1:16" s="15" customFormat="1" ht="20.25" customHeight="1" x14ac:dyDescent="0.2">
      <c r="A15" s="276" t="s">
        <v>103</v>
      </c>
      <c r="B15" s="277"/>
      <c r="C15" s="277"/>
      <c r="D15" s="277"/>
      <c r="E15" s="278"/>
      <c r="F15" s="272"/>
      <c r="G15" s="273"/>
      <c r="H15" s="259" t="s">
        <v>17</v>
      </c>
      <c r="I15" s="260"/>
      <c r="J15" s="352"/>
      <c r="K15" s="353"/>
      <c r="L15" s="353"/>
      <c r="M15" s="353"/>
      <c r="N15" s="353"/>
      <c r="O15" s="353"/>
      <c r="P15" s="354"/>
    </row>
    <row r="16" spans="1:16" s="15" customFormat="1" ht="15" customHeight="1" x14ac:dyDescent="0.2">
      <c r="A16" s="276"/>
      <c r="B16" s="277"/>
      <c r="C16" s="277"/>
      <c r="D16" s="277"/>
      <c r="E16" s="278"/>
      <c r="F16" s="274"/>
      <c r="G16" s="275"/>
      <c r="H16" s="140" t="s">
        <v>2</v>
      </c>
      <c r="I16" s="141">
        <v>0.28820000000000001</v>
      </c>
      <c r="J16" s="355"/>
      <c r="K16" s="356"/>
      <c r="L16" s="356"/>
      <c r="M16" s="356"/>
      <c r="N16" s="356"/>
      <c r="O16" s="356"/>
      <c r="P16" s="357"/>
    </row>
    <row r="17" spans="1:16" s="15" customFormat="1" ht="15" customHeight="1" x14ac:dyDescent="0.2">
      <c r="A17" s="282" t="s">
        <v>3</v>
      </c>
      <c r="B17" s="284" t="s">
        <v>22</v>
      </c>
      <c r="C17" s="286" t="s">
        <v>4</v>
      </c>
      <c r="D17" s="288" t="s">
        <v>5</v>
      </c>
      <c r="E17" s="288" t="s">
        <v>6</v>
      </c>
      <c r="F17" s="293" t="s">
        <v>7</v>
      </c>
      <c r="G17" s="266" t="s">
        <v>28</v>
      </c>
      <c r="H17" s="268" t="s">
        <v>29</v>
      </c>
      <c r="I17" s="295" t="s">
        <v>25</v>
      </c>
      <c r="J17" s="347" t="s">
        <v>94</v>
      </c>
      <c r="K17" s="347"/>
      <c r="L17" s="347"/>
      <c r="M17" s="347" t="s">
        <v>95</v>
      </c>
      <c r="N17" s="347"/>
      <c r="O17" s="347"/>
      <c r="P17" s="347" t="s">
        <v>90</v>
      </c>
    </row>
    <row r="18" spans="1:16" s="15" customFormat="1" ht="45" customHeight="1" x14ac:dyDescent="0.2">
      <c r="A18" s="283"/>
      <c r="B18" s="285"/>
      <c r="C18" s="287"/>
      <c r="D18" s="289"/>
      <c r="E18" s="289"/>
      <c r="F18" s="294"/>
      <c r="G18" s="267"/>
      <c r="H18" s="269"/>
      <c r="I18" s="295"/>
      <c r="J18" s="233" t="s">
        <v>92</v>
      </c>
      <c r="K18" s="233" t="s">
        <v>93</v>
      </c>
      <c r="L18" s="233" t="s">
        <v>26</v>
      </c>
      <c r="M18" s="233" t="s">
        <v>92</v>
      </c>
      <c r="N18" s="233" t="s">
        <v>93</v>
      </c>
      <c r="O18" s="233" t="s">
        <v>26</v>
      </c>
      <c r="P18" s="347"/>
    </row>
    <row r="19" spans="1:16" ht="13.5" customHeight="1" x14ac:dyDescent="0.2">
      <c r="A19" s="71"/>
      <c r="B19" s="86"/>
      <c r="C19" s="79"/>
      <c r="D19" s="81" t="s">
        <v>32</v>
      </c>
      <c r="E19" s="79"/>
      <c r="F19" s="87"/>
      <c r="G19" s="66"/>
      <c r="H19" s="63"/>
      <c r="I19" s="81"/>
      <c r="J19" s="135"/>
      <c r="K19" s="136"/>
      <c r="L19" s="136"/>
      <c r="M19" s="136"/>
      <c r="N19" s="136"/>
      <c r="O19" s="136"/>
      <c r="P19" s="137"/>
    </row>
    <row r="20" spans="1:16" x14ac:dyDescent="0.2">
      <c r="A20" s="85">
        <v>1</v>
      </c>
      <c r="B20" s="44"/>
      <c r="C20" s="94" t="s">
        <v>31</v>
      </c>
      <c r="D20" s="84" t="s">
        <v>30</v>
      </c>
      <c r="E20" s="45" t="s">
        <v>8</v>
      </c>
      <c r="F20" s="46">
        <v>2.5</v>
      </c>
      <c r="G20" s="49">
        <v>300.82</v>
      </c>
      <c r="H20" s="64">
        <f>G20+G20*I$16</f>
        <v>387.516324</v>
      </c>
      <c r="I20" s="65">
        <f>H20*F20</f>
        <v>968.79080999999996</v>
      </c>
      <c r="J20" s="39"/>
      <c r="K20" s="39"/>
      <c r="L20" s="39"/>
      <c r="M20" s="39"/>
      <c r="N20" s="39"/>
      <c r="O20" s="39"/>
      <c r="P20" s="39"/>
    </row>
    <row r="21" spans="1:16" x14ac:dyDescent="0.2">
      <c r="A21" s="88"/>
      <c r="B21" s="89"/>
      <c r="C21" s="92"/>
      <c r="D21" s="92" t="s">
        <v>38</v>
      </c>
      <c r="E21" s="89"/>
      <c r="F21" s="89"/>
      <c r="G21" s="89"/>
      <c r="H21" s="89"/>
      <c r="I21" s="89"/>
      <c r="J21" s="136"/>
      <c r="K21" s="136"/>
      <c r="L21" s="136"/>
      <c r="M21" s="136"/>
      <c r="N21" s="136"/>
      <c r="O21" s="136"/>
      <c r="P21" s="137"/>
    </row>
    <row r="22" spans="1:16" ht="33.75" x14ac:dyDescent="0.2">
      <c r="A22" s="72">
        <v>2</v>
      </c>
      <c r="B22" s="47"/>
      <c r="C22" s="95" t="s">
        <v>34</v>
      </c>
      <c r="D22" s="91" t="s">
        <v>33</v>
      </c>
      <c r="E22" s="40" t="s">
        <v>9</v>
      </c>
      <c r="F22" s="41">
        <f>1496.61*0.2</f>
        <v>299.322</v>
      </c>
      <c r="G22" s="43">
        <v>2.58</v>
      </c>
      <c r="H22" s="64">
        <f>G22+G22*I$16</f>
        <v>3.323556</v>
      </c>
      <c r="I22" s="65">
        <f>H22*F22</f>
        <v>994.81342903200004</v>
      </c>
      <c r="J22" s="39"/>
      <c r="K22" s="39"/>
      <c r="L22" s="39"/>
      <c r="M22" s="39"/>
      <c r="N22" s="39"/>
      <c r="O22" s="39"/>
      <c r="P22" s="39"/>
    </row>
    <row r="23" spans="1:16" ht="56.25" x14ac:dyDescent="0.2">
      <c r="A23" s="72">
        <v>3</v>
      </c>
      <c r="B23" s="38" t="s">
        <v>67</v>
      </c>
      <c r="C23" s="51">
        <v>93381</v>
      </c>
      <c r="D23" s="91" t="s">
        <v>35</v>
      </c>
      <c r="E23" s="29" t="s">
        <v>9</v>
      </c>
      <c r="F23" s="30">
        <f>F22</f>
        <v>299.322</v>
      </c>
      <c r="G23" s="43">
        <v>6.51</v>
      </c>
      <c r="H23" s="64">
        <f>G23+G23*I$16</f>
        <v>8.3861819999999998</v>
      </c>
      <c r="I23" s="65">
        <f>H23*F23</f>
        <v>2510.168768604</v>
      </c>
      <c r="J23" s="39"/>
      <c r="K23" s="39"/>
      <c r="L23" s="39"/>
      <c r="M23" s="39"/>
      <c r="N23" s="39"/>
      <c r="O23" s="39"/>
      <c r="P23" s="39"/>
    </row>
    <row r="24" spans="1:16" x14ac:dyDescent="0.2">
      <c r="A24" s="88"/>
      <c r="B24" s="89"/>
      <c r="C24" s="92"/>
      <c r="D24" s="92" t="s">
        <v>37</v>
      </c>
      <c r="E24" s="89"/>
      <c r="F24" s="89"/>
      <c r="G24" s="89"/>
      <c r="H24" s="89"/>
      <c r="I24" s="89"/>
      <c r="J24" s="67"/>
      <c r="K24" s="67"/>
      <c r="L24" s="67"/>
      <c r="M24" s="67"/>
      <c r="N24" s="67"/>
      <c r="O24" s="67"/>
      <c r="P24" s="67"/>
    </row>
    <row r="25" spans="1:16" ht="22.5" x14ac:dyDescent="0.2">
      <c r="A25" s="76">
        <v>4</v>
      </c>
      <c r="B25" s="44"/>
      <c r="C25" s="97">
        <v>100577</v>
      </c>
      <c r="D25" s="84" t="s">
        <v>96</v>
      </c>
      <c r="E25" s="97" t="s">
        <v>8</v>
      </c>
      <c r="F25" s="46">
        <f>1496.61</f>
        <v>1496.61</v>
      </c>
      <c r="G25" s="50">
        <v>0.63</v>
      </c>
      <c r="H25" s="64">
        <f>G25+G25*I$16</f>
        <v>0.81156600000000001</v>
      </c>
      <c r="I25" s="65">
        <f>H25*F25</f>
        <v>1214.5977912599999</v>
      </c>
      <c r="J25" s="39"/>
      <c r="K25" s="39"/>
      <c r="L25" s="39"/>
      <c r="M25" s="39"/>
      <c r="N25" s="39"/>
      <c r="O25" s="39"/>
      <c r="P25" s="39"/>
    </row>
    <row r="26" spans="1:16" ht="12.75" customHeight="1" x14ac:dyDescent="0.2">
      <c r="A26" s="99"/>
      <c r="B26" s="35"/>
      <c r="C26" s="35"/>
      <c r="D26" s="68" t="s">
        <v>41</v>
      </c>
      <c r="E26" s="35"/>
      <c r="F26" s="35"/>
      <c r="G26" s="35"/>
      <c r="H26" s="35"/>
      <c r="I26" s="35"/>
      <c r="J26" s="67"/>
      <c r="K26" s="67"/>
      <c r="L26" s="67"/>
      <c r="M26" s="67"/>
      <c r="N26" s="67"/>
      <c r="O26" s="67"/>
      <c r="P26" s="67"/>
    </row>
    <row r="27" spans="1:16" ht="33.75" x14ac:dyDescent="0.2">
      <c r="A27" s="74">
        <v>5</v>
      </c>
      <c r="B27" s="47"/>
      <c r="C27" s="95">
        <v>96396</v>
      </c>
      <c r="D27" s="84" t="s">
        <v>97</v>
      </c>
      <c r="E27" s="40" t="s">
        <v>9</v>
      </c>
      <c r="F27" s="41">
        <f>1496.61*0.2</f>
        <v>299.322</v>
      </c>
      <c r="G27" s="48">
        <v>122.64</v>
      </c>
      <c r="H27" s="64">
        <f>G27+G27*I$16</f>
        <v>157.984848</v>
      </c>
      <c r="I27" s="65">
        <f>H27*F27</f>
        <v>47288.340673056002</v>
      </c>
      <c r="J27" s="39"/>
      <c r="K27" s="39"/>
      <c r="L27" s="39"/>
      <c r="M27" s="39"/>
      <c r="N27" s="39"/>
      <c r="O27" s="39"/>
      <c r="P27" s="39"/>
    </row>
    <row r="28" spans="1:16" x14ac:dyDescent="0.2">
      <c r="A28" s="73">
        <v>6</v>
      </c>
      <c r="B28" s="31"/>
      <c r="C28" s="34">
        <v>83356</v>
      </c>
      <c r="D28" s="91" t="s">
        <v>40</v>
      </c>
      <c r="E28" s="9" t="s">
        <v>58</v>
      </c>
      <c r="F28" s="10">
        <f>1496.61*0.1*18.3</f>
        <v>2738.7963</v>
      </c>
      <c r="G28" s="43">
        <v>0.68</v>
      </c>
      <c r="H28" s="64">
        <f>G28+G28*I$16</f>
        <v>0.87597600000000009</v>
      </c>
      <c r="I28" s="65">
        <f>H28*F28</f>
        <v>2399.1198276888003</v>
      </c>
      <c r="J28" s="39"/>
      <c r="K28" s="39"/>
      <c r="L28" s="39"/>
      <c r="M28" s="39"/>
      <c r="N28" s="39"/>
      <c r="O28" s="39"/>
      <c r="P28" s="39"/>
    </row>
    <row r="29" spans="1:16" x14ac:dyDescent="0.2">
      <c r="A29" s="88"/>
      <c r="B29" s="89"/>
      <c r="C29" s="89"/>
      <c r="D29" s="92" t="s">
        <v>42</v>
      </c>
      <c r="E29" s="89"/>
      <c r="F29" s="89"/>
      <c r="G29" s="89"/>
      <c r="H29" s="89"/>
      <c r="I29" s="89"/>
      <c r="J29" s="67"/>
      <c r="K29" s="67"/>
      <c r="L29" s="67"/>
      <c r="M29" s="67"/>
      <c r="N29" s="67"/>
      <c r="O29" s="67"/>
      <c r="P29" s="67"/>
    </row>
    <row r="30" spans="1:16" ht="56.25" x14ac:dyDescent="0.2">
      <c r="A30" s="73">
        <v>7</v>
      </c>
      <c r="B30" s="8" t="s">
        <v>64</v>
      </c>
      <c r="C30" s="8" t="s">
        <v>44</v>
      </c>
      <c r="D30" s="101" t="s">
        <v>43</v>
      </c>
      <c r="E30" s="8" t="s">
        <v>10</v>
      </c>
      <c r="F30" s="8" t="s">
        <v>60</v>
      </c>
      <c r="G30" s="43">
        <v>34.68</v>
      </c>
      <c r="H30" s="64">
        <f>G30+G30*I$16</f>
        <v>44.674776000000001</v>
      </c>
      <c r="I30" s="65">
        <f>H30*F30</f>
        <v>8826.3954943200006</v>
      </c>
      <c r="J30" s="39"/>
      <c r="K30" s="39"/>
      <c r="L30" s="39"/>
      <c r="M30" s="39"/>
      <c r="N30" s="39"/>
      <c r="O30" s="39"/>
      <c r="P30" s="39"/>
    </row>
    <row r="31" spans="1:16" ht="22.5" x14ac:dyDescent="0.2">
      <c r="A31" s="73">
        <v>8</v>
      </c>
      <c r="B31" s="8" t="s">
        <v>62</v>
      </c>
      <c r="C31" s="34">
        <v>79480</v>
      </c>
      <c r="D31" s="91" t="s">
        <v>45</v>
      </c>
      <c r="E31" s="9" t="s">
        <v>9</v>
      </c>
      <c r="F31" s="10">
        <f>197.57*(0.15+0.13)*0.2/2</f>
        <v>5.5319600000000007</v>
      </c>
      <c r="G31" s="43">
        <v>1.97</v>
      </c>
      <c r="H31" s="64">
        <f>G31+G31*I$16</f>
        <v>2.5377540000000001</v>
      </c>
      <c r="I31" s="65">
        <f>H31*F31</f>
        <v>14.038753617840001</v>
      </c>
      <c r="J31" s="39"/>
      <c r="K31" s="39"/>
      <c r="L31" s="39"/>
      <c r="M31" s="39"/>
      <c r="N31" s="39"/>
      <c r="O31" s="39"/>
      <c r="P31" s="39"/>
    </row>
    <row r="32" spans="1:16" x14ac:dyDescent="0.2">
      <c r="A32" s="73">
        <v>9</v>
      </c>
      <c r="B32" s="8" t="s">
        <v>63</v>
      </c>
      <c r="C32" s="34">
        <v>96995</v>
      </c>
      <c r="D32" s="91" t="s">
        <v>46</v>
      </c>
      <c r="E32" s="9" t="s">
        <v>9</v>
      </c>
      <c r="F32" s="10">
        <f>F31</f>
        <v>5.5319600000000007</v>
      </c>
      <c r="G32" s="43">
        <v>31.13</v>
      </c>
      <c r="H32" s="64">
        <f>G32+G32*I$16</f>
        <v>40.101666000000002</v>
      </c>
      <c r="I32" s="65">
        <f>H32*F32</f>
        <v>221.84081224536004</v>
      </c>
      <c r="J32" s="39"/>
      <c r="K32" s="39"/>
      <c r="L32" s="39"/>
      <c r="M32" s="39"/>
      <c r="N32" s="39"/>
      <c r="O32" s="39"/>
      <c r="P32" s="39"/>
    </row>
    <row r="33" spans="1:16" ht="15" customHeight="1" x14ac:dyDescent="0.2">
      <c r="A33" s="88"/>
      <c r="B33" s="89"/>
      <c r="C33" s="89"/>
      <c r="D33" s="92" t="s">
        <v>47</v>
      </c>
      <c r="E33" s="89"/>
      <c r="F33" s="89"/>
      <c r="G33" s="89"/>
      <c r="H33" s="89"/>
      <c r="I33" s="89"/>
      <c r="J33" s="134"/>
      <c r="K33" s="67"/>
      <c r="L33" s="67"/>
      <c r="M33" s="67"/>
      <c r="N33" s="67"/>
      <c r="O33" s="67"/>
      <c r="P33" s="67"/>
    </row>
    <row r="34" spans="1:16" ht="22.5" x14ac:dyDescent="0.2">
      <c r="A34" s="73">
        <v>10</v>
      </c>
      <c r="B34" s="31"/>
      <c r="C34" s="103" t="s">
        <v>49</v>
      </c>
      <c r="D34" s="96" t="s">
        <v>48</v>
      </c>
      <c r="E34" s="9" t="s">
        <v>8</v>
      </c>
      <c r="F34" s="34">
        <v>1496.61</v>
      </c>
      <c r="G34" s="100">
        <v>6.64</v>
      </c>
      <c r="H34" s="64">
        <f>G34+G34*I$16</f>
        <v>8.553647999999999</v>
      </c>
      <c r="I34" s="65">
        <f>H34*F34</f>
        <v>12801.475133279997</v>
      </c>
      <c r="J34" s="39"/>
      <c r="K34" s="39"/>
      <c r="L34" s="39"/>
      <c r="M34" s="39"/>
      <c r="N34" s="39"/>
      <c r="O34" s="39"/>
      <c r="P34" s="39"/>
    </row>
    <row r="35" spans="1:16" x14ac:dyDescent="0.2">
      <c r="A35" s="73">
        <v>11</v>
      </c>
      <c r="B35" s="47"/>
      <c r="C35" s="34">
        <v>72943</v>
      </c>
      <c r="D35" s="96" t="s">
        <v>50</v>
      </c>
      <c r="E35" s="9" t="s">
        <v>8</v>
      </c>
      <c r="F35" s="10">
        <v>1496.61</v>
      </c>
      <c r="G35" s="43">
        <v>1.95</v>
      </c>
      <c r="H35" s="64">
        <f>G35+G35*I$16</f>
        <v>2.5119899999999999</v>
      </c>
      <c r="I35" s="65">
        <f>H35*F35</f>
        <v>3759.4693538999995</v>
      </c>
      <c r="J35" s="39"/>
      <c r="K35" s="39"/>
      <c r="L35" s="39"/>
      <c r="M35" s="39"/>
      <c r="N35" s="39"/>
      <c r="O35" s="39"/>
      <c r="P35" s="39"/>
    </row>
    <row r="36" spans="1:16" ht="33.75" x14ac:dyDescent="0.2">
      <c r="A36" s="73">
        <v>12</v>
      </c>
      <c r="B36" s="53"/>
      <c r="C36" s="34">
        <v>1518</v>
      </c>
      <c r="D36" s="84" t="s">
        <v>98</v>
      </c>
      <c r="E36" s="9" t="s">
        <v>99</v>
      </c>
      <c r="F36" s="10">
        <f>1496.61*0.03*2.4</f>
        <v>107.75591999999997</v>
      </c>
      <c r="G36" s="43">
        <v>365.5</v>
      </c>
      <c r="H36" s="64">
        <f>G36+G36*I$16</f>
        <v>470.83710000000002</v>
      </c>
      <c r="I36" s="65">
        <f>H36*F36</f>
        <v>50735.484880631993</v>
      </c>
      <c r="J36" s="39"/>
      <c r="K36" s="39"/>
      <c r="L36" s="39"/>
      <c r="M36" s="39"/>
      <c r="N36" s="39"/>
      <c r="O36" s="39"/>
      <c r="P36" s="39"/>
    </row>
    <row r="37" spans="1:16" ht="22.5" x14ac:dyDescent="0.2">
      <c r="A37" s="75">
        <v>13</v>
      </c>
      <c r="B37" s="83"/>
      <c r="C37" s="9">
        <v>95303</v>
      </c>
      <c r="D37" s="91" t="s">
        <v>52</v>
      </c>
      <c r="E37" s="9" t="s">
        <v>58</v>
      </c>
      <c r="F37" s="104">
        <f>1496.61*0.03*25</f>
        <v>1122.4574999999998</v>
      </c>
      <c r="G37" s="82">
        <v>0.87</v>
      </c>
      <c r="H37" s="64">
        <f>G37+G37*I$16</f>
        <v>1.1207340000000001</v>
      </c>
      <c r="I37" s="65">
        <f>H37*F37</f>
        <v>1257.9762838049999</v>
      </c>
      <c r="J37" s="39"/>
      <c r="K37" s="39"/>
      <c r="L37" s="39"/>
      <c r="M37" s="39"/>
      <c r="N37" s="39"/>
      <c r="O37" s="39"/>
      <c r="P37" s="39"/>
    </row>
    <row r="38" spans="1:16" x14ac:dyDescent="0.2">
      <c r="A38" s="88"/>
      <c r="B38" s="89"/>
      <c r="C38" s="89"/>
      <c r="D38" s="92" t="s">
        <v>57</v>
      </c>
      <c r="E38" s="89"/>
      <c r="F38" s="89"/>
      <c r="G38" s="89"/>
      <c r="H38" s="89"/>
      <c r="I38" s="89"/>
      <c r="J38" s="134"/>
      <c r="K38" s="67"/>
      <c r="L38" s="67"/>
      <c r="M38" s="67"/>
      <c r="N38" s="67"/>
      <c r="O38" s="67"/>
      <c r="P38" s="67"/>
    </row>
    <row r="39" spans="1:16" ht="22.5" x14ac:dyDescent="0.2">
      <c r="A39" s="73">
        <v>14</v>
      </c>
      <c r="B39" s="31"/>
      <c r="C39" s="34">
        <v>94281</v>
      </c>
      <c r="D39" s="91" t="s">
        <v>53</v>
      </c>
      <c r="E39" s="9" t="s">
        <v>10</v>
      </c>
      <c r="F39" s="10">
        <v>197.57</v>
      </c>
      <c r="G39" s="43">
        <v>32.14</v>
      </c>
      <c r="H39" s="64">
        <f>G39+G39*I$16</f>
        <v>41.402748000000003</v>
      </c>
      <c r="I39" s="65">
        <f>H39*F39</f>
        <v>8179.9409223600005</v>
      </c>
      <c r="J39" s="39"/>
      <c r="K39" s="39"/>
      <c r="L39" s="39"/>
      <c r="M39" s="39"/>
      <c r="N39" s="39"/>
      <c r="O39" s="39"/>
      <c r="P39" s="39"/>
    </row>
    <row r="40" spans="1:16" ht="22.5" x14ac:dyDescent="0.2">
      <c r="A40" s="70">
        <v>15</v>
      </c>
      <c r="B40" s="61"/>
      <c r="C40" s="103" t="s">
        <v>54</v>
      </c>
      <c r="D40" s="91" t="s">
        <v>45</v>
      </c>
      <c r="E40" s="9" t="s">
        <v>9</v>
      </c>
      <c r="F40" s="10">
        <f>0.3*0.15*197.57</f>
        <v>8.8906499999999991</v>
      </c>
      <c r="G40" s="43">
        <v>1.97</v>
      </c>
      <c r="H40" s="64">
        <f>G40+G40*I$16</f>
        <v>2.5377540000000001</v>
      </c>
      <c r="I40" s="65">
        <f>H40*F40</f>
        <v>22.562282600099998</v>
      </c>
      <c r="J40" s="39"/>
      <c r="K40" s="39"/>
      <c r="L40" s="39"/>
      <c r="M40" s="39"/>
      <c r="N40" s="39"/>
      <c r="O40" s="39"/>
      <c r="P40" s="39"/>
    </row>
    <row r="41" spans="1:16" x14ac:dyDescent="0.2">
      <c r="A41" s="73">
        <v>16</v>
      </c>
      <c r="B41" s="31"/>
      <c r="C41" s="102" t="s">
        <v>55</v>
      </c>
      <c r="D41" s="91" t="s">
        <v>46</v>
      </c>
      <c r="E41" s="9" t="s">
        <v>9</v>
      </c>
      <c r="F41" s="10">
        <f>F40</f>
        <v>8.8906499999999991</v>
      </c>
      <c r="G41" s="43">
        <v>31.13</v>
      </c>
      <c r="H41" s="64">
        <f>G41+G41*I$16</f>
        <v>40.101666000000002</v>
      </c>
      <c r="I41" s="65">
        <f>H41*F41</f>
        <v>356.52987682289995</v>
      </c>
      <c r="J41" s="39"/>
      <c r="K41" s="39"/>
      <c r="L41" s="39"/>
      <c r="M41" s="39"/>
      <c r="N41" s="39"/>
      <c r="O41" s="39"/>
      <c r="P41" s="39"/>
    </row>
    <row r="42" spans="1:16" x14ac:dyDescent="0.2">
      <c r="A42" s="88"/>
      <c r="B42" s="89"/>
      <c r="C42" s="89"/>
      <c r="D42" s="92" t="s">
        <v>66</v>
      </c>
      <c r="E42" s="89"/>
      <c r="F42" s="89"/>
      <c r="G42" s="89"/>
      <c r="H42" s="89"/>
      <c r="I42" s="90"/>
      <c r="J42" s="67"/>
      <c r="K42" s="67"/>
      <c r="L42" s="67"/>
      <c r="M42" s="67"/>
      <c r="N42" s="67"/>
      <c r="O42" s="67"/>
      <c r="P42" s="67"/>
    </row>
    <row r="43" spans="1:16" ht="45" x14ac:dyDescent="0.2">
      <c r="A43" s="73">
        <v>17</v>
      </c>
      <c r="B43" s="31"/>
      <c r="C43" s="103">
        <v>36155</v>
      </c>
      <c r="D43" s="96" t="s">
        <v>65</v>
      </c>
      <c r="E43" s="9" t="s">
        <v>8</v>
      </c>
      <c r="F43" s="10">
        <v>321.01</v>
      </c>
      <c r="G43" s="43">
        <v>36.409999999999997</v>
      </c>
      <c r="H43" s="64">
        <f>G43+G43*I$16</f>
        <v>46.903361999999994</v>
      </c>
      <c r="I43" s="65">
        <f>H43*F43</f>
        <v>15056.448235619997</v>
      </c>
      <c r="J43" s="39"/>
      <c r="K43" s="39"/>
      <c r="L43" s="39"/>
      <c r="M43" s="39"/>
      <c r="N43" s="39"/>
      <c r="O43" s="39"/>
      <c r="P43" s="39"/>
    </row>
    <row r="44" spans="1:16" ht="22.5" x14ac:dyDescent="0.2">
      <c r="A44" s="76">
        <v>18</v>
      </c>
      <c r="B44" s="147"/>
      <c r="C44" s="97">
        <v>100577</v>
      </c>
      <c r="D44" s="84" t="s">
        <v>96</v>
      </c>
      <c r="E44" s="148" t="s">
        <v>8</v>
      </c>
      <c r="F44" s="30">
        <v>321.01</v>
      </c>
      <c r="G44" s="50">
        <v>0.63</v>
      </c>
      <c r="H44" s="149">
        <f>G44+G44*I$16</f>
        <v>0.81156600000000001</v>
      </c>
      <c r="I44" s="150">
        <f>H44*F44</f>
        <v>260.52080166000002</v>
      </c>
      <c r="J44" s="39"/>
      <c r="K44" s="39"/>
      <c r="L44" s="39"/>
      <c r="M44" s="39"/>
      <c r="N44" s="39"/>
      <c r="O44" s="39"/>
      <c r="P44" s="39"/>
    </row>
    <row r="45" spans="1:16" x14ac:dyDescent="0.15">
      <c r="A45" s="69"/>
      <c r="B45" s="142"/>
      <c r="C45" s="143"/>
      <c r="D45" s="68" t="s">
        <v>102</v>
      </c>
      <c r="E45" s="143"/>
      <c r="F45" s="144"/>
      <c r="G45" s="151"/>
      <c r="H45" s="145"/>
      <c r="I45" s="146"/>
      <c r="J45" s="39"/>
      <c r="K45" s="39"/>
      <c r="L45" s="39"/>
      <c r="M45" s="39"/>
      <c r="N45" s="39"/>
      <c r="O45" s="39"/>
      <c r="P45" s="39"/>
    </row>
    <row r="46" spans="1:16" ht="22.5" x14ac:dyDescent="0.2">
      <c r="A46" s="73">
        <v>19</v>
      </c>
      <c r="B46" s="31"/>
      <c r="C46" s="36" t="s">
        <v>101</v>
      </c>
      <c r="D46" s="91" t="s">
        <v>100</v>
      </c>
      <c r="E46" s="36" t="s">
        <v>8</v>
      </c>
      <c r="F46" s="10">
        <v>19</v>
      </c>
      <c r="G46" s="43">
        <v>22.26</v>
      </c>
      <c r="H46" s="60">
        <f>G46+G46*I$16</f>
        <v>28.675332000000004</v>
      </c>
      <c r="I46" s="62">
        <f>H46*F46</f>
        <v>544.83130800000004</v>
      </c>
      <c r="J46" s="39"/>
      <c r="K46" s="39"/>
      <c r="L46" s="39"/>
      <c r="M46" s="39"/>
      <c r="N46" s="39"/>
      <c r="O46" s="39"/>
      <c r="P46" s="39"/>
    </row>
    <row r="47" spans="1:16" x14ac:dyDescent="0.2">
      <c r="A47" s="290"/>
      <c r="B47" s="291"/>
      <c r="C47" s="291"/>
      <c r="D47" s="291"/>
      <c r="E47" s="291"/>
      <c r="F47" s="291"/>
      <c r="G47" s="291"/>
      <c r="H47" s="292"/>
      <c r="I47" s="105">
        <f>SUM(I20:I46)</f>
        <v>157413.34543850398</v>
      </c>
      <c r="J47" s="138"/>
      <c r="K47" s="138"/>
      <c r="L47" s="138"/>
      <c r="M47" s="138"/>
      <c r="N47" s="138"/>
      <c r="O47" s="138"/>
      <c r="P47" s="138"/>
    </row>
    <row r="48" spans="1:16" x14ac:dyDescent="0.2">
      <c r="A48" s="175"/>
      <c r="B48" s="67"/>
      <c r="C48" s="176"/>
      <c r="D48" s="67"/>
      <c r="E48" s="177"/>
      <c r="F48" s="178"/>
      <c r="G48" s="179"/>
      <c r="H48" s="180"/>
      <c r="I48" s="181"/>
      <c r="J48" s="67"/>
      <c r="K48" s="67"/>
      <c r="L48" s="67"/>
      <c r="M48" s="67"/>
      <c r="N48" s="67"/>
      <c r="O48" s="67"/>
      <c r="P48" s="67"/>
    </row>
    <row r="49" spans="1:16" x14ac:dyDescent="0.2">
      <c r="A49" s="175"/>
      <c r="B49" s="67"/>
      <c r="C49" s="182"/>
      <c r="D49" s="67"/>
      <c r="E49" s="183"/>
      <c r="F49" s="184"/>
      <c r="G49" s="185"/>
      <c r="H49" s="183"/>
      <c r="I49" s="186"/>
      <c r="J49" s="67"/>
      <c r="K49" s="67"/>
      <c r="L49" s="67"/>
      <c r="M49" s="67"/>
      <c r="N49" s="67"/>
      <c r="O49" s="67"/>
      <c r="P49" s="67"/>
    </row>
    <row r="50" spans="1:16" x14ac:dyDescent="0.2">
      <c r="A50" s="175"/>
      <c r="B50" s="67" t="s">
        <v>68</v>
      </c>
      <c r="C50" s="187"/>
      <c r="D50" s="67"/>
      <c r="E50" s="188" t="s">
        <v>70</v>
      </c>
      <c r="F50" s="238" t="s">
        <v>20</v>
      </c>
      <c r="G50" s="238"/>
      <c r="H50" s="238"/>
      <c r="I50" s="189"/>
      <c r="J50" s="67"/>
      <c r="K50" s="67"/>
      <c r="L50" s="67"/>
      <c r="M50" s="67"/>
      <c r="N50" s="67"/>
      <c r="O50" s="67"/>
      <c r="P50" s="67"/>
    </row>
    <row r="51" spans="1:16" ht="21" x14ac:dyDescent="0.2">
      <c r="A51" s="175"/>
      <c r="B51" s="67" t="s">
        <v>69</v>
      </c>
      <c r="C51" s="187"/>
      <c r="D51" s="190"/>
      <c r="E51" s="188" t="s">
        <v>71</v>
      </c>
      <c r="F51" s="239" t="s">
        <v>72</v>
      </c>
      <c r="G51" s="239"/>
      <c r="H51" s="239"/>
      <c r="I51" s="181"/>
      <c r="J51" s="67"/>
      <c r="K51" s="67"/>
      <c r="L51" s="67"/>
      <c r="M51" s="67"/>
      <c r="N51" s="67"/>
      <c r="O51" s="67"/>
      <c r="P51" s="67"/>
    </row>
    <row r="52" spans="1:16" x14ac:dyDescent="0.2">
      <c r="A52" s="175"/>
      <c r="B52" s="191"/>
      <c r="C52" s="192"/>
      <c r="D52" s="67"/>
      <c r="E52" s="177"/>
      <c r="F52" s="178"/>
      <c r="G52" s="179"/>
      <c r="H52" s="180"/>
      <c r="I52" s="181"/>
      <c r="J52" s="67"/>
      <c r="K52" s="67"/>
      <c r="L52" s="67"/>
      <c r="M52" s="67"/>
      <c r="N52" s="67"/>
      <c r="O52" s="67"/>
      <c r="P52" s="67"/>
    </row>
    <row r="53" spans="1:16" x14ac:dyDescent="0.2">
      <c r="A53" s="175"/>
      <c r="B53" s="67"/>
      <c r="C53" s="176"/>
      <c r="D53" s="67"/>
      <c r="E53" s="67"/>
      <c r="F53" s="193"/>
      <c r="G53" s="179"/>
      <c r="H53" s="180"/>
      <c r="I53" s="194"/>
      <c r="J53" s="67"/>
      <c r="K53" s="67"/>
      <c r="L53" s="67"/>
      <c r="M53" s="67"/>
      <c r="N53" s="67"/>
      <c r="O53" s="67"/>
      <c r="P53" s="67"/>
    </row>
    <row r="54" spans="1:16" x14ac:dyDescent="0.2">
      <c r="A54" s="195"/>
      <c r="B54" s="196"/>
      <c r="C54" s="197"/>
      <c r="D54" s="198"/>
      <c r="E54" s="198"/>
      <c r="F54" s="199"/>
      <c r="G54" s="200"/>
      <c r="H54" s="201"/>
      <c r="I54" s="202"/>
      <c r="J54" s="67"/>
      <c r="K54" s="67"/>
      <c r="L54" s="67"/>
      <c r="M54" s="67"/>
      <c r="N54" s="67"/>
      <c r="O54" s="67"/>
      <c r="P54" s="67"/>
    </row>
    <row r="55" spans="1:16" x14ac:dyDescent="0.2">
      <c r="I55" s="55"/>
    </row>
    <row r="56" spans="1:16" x14ac:dyDescent="0.2">
      <c r="I56" s="55"/>
    </row>
    <row r="57" spans="1:16" x14ac:dyDescent="0.2">
      <c r="I57" s="55"/>
    </row>
    <row r="58" spans="1:16" x14ac:dyDescent="0.2">
      <c r="I58" s="55"/>
    </row>
    <row r="59" spans="1:16" x14ac:dyDescent="0.2">
      <c r="I59" s="55"/>
    </row>
    <row r="60" spans="1:16" x14ac:dyDescent="0.2">
      <c r="I60" s="55"/>
    </row>
    <row r="61" spans="1:16" x14ac:dyDescent="0.2">
      <c r="I61" s="55"/>
    </row>
    <row r="62" spans="1:16" x14ac:dyDescent="0.2">
      <c r="I62" s="55"/>
    </row>
    <row r="63" spans="1:16" x14ac:dyDescent="0.2">
      <c r="I63" s="55"/>
    </row>
  </sheetData>
  <mergeCells count="28">
    <mergeCell ref="M17:O17"/>
    <mergeCell ref="J17:L17"/>
    <mergeCell ref="A11:P11"/>
    <mergeCell ref="J12:P16"/>
    <mergeCell ref="P17:P18"/>
    <mergeCell ref="G17:G18"/>
    <mergeCell ref="H17:H18"/>
    <mergeCell ref="I17:I18"/>
    <mergeCell ref="A14:E14"/>
    <mergeCell ref="F14:G16"/>
    <mergeCell ref="H14:I14"/>
    <mergeCell ref="A15:E15"/>
    <mergeCell ref="H15:I15"/>
    <mergeCell ref="A16:E16"/>
    <mergeCell ref="A47:H47"/>
    <mergeCell ref="F50:H50"/>
    <mergeCell ref="F51:H51"/>
    <mergeCell ref="A17:A18"/>
    <mergeCell ref="B17:B18"/>
    <mergeCell ref="C17:C18"/>
    <mergeCell ref="D17:D18"/>
    <mergeCell ref="E17:E18"/>
    <mergeCell ref="F17:F18"/>
    <mergeCell ref="A6:I6"/>
    <mergeCell ref="A12:E12"/>
    <mergeCell ref="F12:H12"/>
    <mergeCell ref="A13:E13"/>
    <mergeCell ref="F13:I13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0" orientation="landscape" r:id="rId1"/>
  <headerFooter>
    <oddHeader>&amp;RPágina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BDI</vt:lpstr>
      <vt:lpstr>PO</vt:lpstr>
      <vt:lpstr>MC</vt:lpstr>
      <vt:lpstr>CFF</vt:lpstr>
      <vt:lpstr>BM</vt:lpstr>
      <vt:lpstr>BDI!Area_de_impressao</vt:lpstr>
      <vt:lpstr>BM!Area_de_impressao</vt:lpstr>
      <vt:lpstr>CFF!Area_de_impressao</vt:lpstr>
      <vt:lpstr>MC!Area_de_impressao</vt:lpstr>
      <vt:lpstr>PO!Area_de_impressao</vt:lpstr>
      <vt:lpstr>BDI!Titulos_de_impressao</vt:lpstr>
      <vt:lpstr>BM!Titulos_de_impressao</vt:lpstr>
      <vt:lpstr>CFF!Titulos_de_impressao</vt:lpstr>
      <vt:lpstr>MC!Titulos_de_impressao</vt:lpstr>
      <vt:lpstr>PO!Titulos_de_impressao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Meio Ambiente</dc:creator>
  <cp:lastModifiedBy>LICITAÇÃO</cp:lastModifiedBy>
  <cp:lastPrinted>2020-01-29T11:20:16Z</cp:lastPrinted>
  <dcterms:created xsi:type="dcterms:W3CDTF">2018-02-14T18:06:03Z</dcterms:created>
  <dcterms:modified xsi:type="dcterms:W3CDTF">2020-01-29T11:20:47Z</dcterms:modified>
</cp:coreProperties>
</file>