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90" windowHeight="7635"/>
  </bookViews>
  <sheets>
    <sheet name="BDI" sheetId="3" r:id="rId1"/>
    <sheet name="MC" sheetId="1" r:id="rId2"/>
    <sheet name="PO" sheetId="6" r:id="rId3"/>
    <sheet name="CFF" sheetId="5" r:id="rId4"/>
    <sheet name="BM" sheetId="7" r:id="rId5"/>
  </sheets>
  <definedNames>
    <definedName name="_xlnm.Print_Area" localSheetId="0">BDI!$A$1:$I$47</definedName>
    <definedName name="_xlnm.Print_Area" localSheetId="1">MC!$A$1:$H$44</definedName>
    <definedName name="_xlnm.Print_Area" localSheetId="2">PO!$A$1:$I$44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5" l="1"/>
  <c r="D23" i="5"/>
  <c r="E21" i="5"/>
  <c r="E20" i="5"/>
  <c r="D20" i="5"/>
  <c r="D21" i="5"/>
  <c r="D22" i="5"/>
  <c r="I37" i="7"/>
  <c r="H36" i="7"/>
  <c r="I36" i="7" s="1"/>
  <c r="F36" i="7"/>
  <c r="H35" i="7"/>
  <c r="F35" i="7"/>
  <c r="I35" i="7" s="1"/>
  <c r="H34" i="7"/>
  <c r="I34" i="7" s="1"/>
  <c r="H33" i="7"/>
  <c r="I33" i="7" s="1"/>
  <c r="F33" i="7"/>
  <c r="I32" i="7"/>
  <c r="H32" i="7"/>
  <c r="H31" i="7"/>
  <c r="F31" i="7"/>
  <c r="I31" i="7" s="1"/>
  <c r="H30" i="7"/>
  <c r="H29" i="7"/>
  <c r="H28" i="7"/>
  <c r="H27" i="7"/>
  <c r="F27" i="7"/>
  <c r="F28" i="7" s="1"/>
  <c r="F29" i="7" s="1"/>
  <c r="H26" i="7"/>
  <c r="I26" i="7" s="1"/>
  <c r="G26" i="7"/>
  <c r="F26" i="7"/>
  <c r="H24" i="7"/>
  <c r="I24" i="7" s="1"/>
  <c r="H22" i="7"/>
  <c r="I22" i="7" s="1"/>
  <c r="H21" i="7"/>
  <c r="I21" i="7" s="1"/>
  <c r="G36" i="1"/>
  <c r="G35" i="1"/>
  <c r="G29" i="1"/>
  <c r="G30" i="1" s="1"/>
  <c r="F36" i="1"/>
  <c r="F35" i="1"/>
  <c r="F33" i="1"/>
  <c r="F31" i="1"/>
  <c r="F27" i="1"/>
  <c r="F28" i="1" s="1"/>
  <c r="F29" i="1" s="1"/>
  <c r="F30" i="1" s="1"/>
  <c r="F26" i="1"/>
  <c r="I24" i="6"/>
  <c r="H24" i="6"/>
  <c r="H22" i="6"/>
  <c r="I22" i="6" s="1"/>
  <c r="F30" i="6"/>
  <c r="F29" i="6"/>
  <c r="F28" i="6"/>
  <c r="F27" i="6"/>
  <c r="F36" i="6"/>
  <c r="F26" i="6"/>
  <c r="G26" i="6"/>
  <c r="H26" i="6" s="1"/>
  <c r="F35" i="6"/>
  <c r="F33" i="6"/>
  <c r="F31" i="6"/>
  <c r="F30" i="7" l="1"/>
  <c r="I29" i="7"/>
  <c r="I28" i="7"/>
  <c r="I30" i="7"/>
  <c r="I27" i="7"/>
  <c r="I26" i="6"/>
  <c r="H21" i="6"/>
  <c r="I21" i="6" l="1"/>
  <c r="I36" i="6"/>
  <c r="H36" i="6"/>
  <c r="H35" i="6" l="1"/>
  <c r="H34" i="6"/>
  <c r="H33" i="6"/>
  <c r="H32" i="6"/>
  <c r="I32" i="6" s="1"/>
  <c r="H31" i="6"/>
  <c r="I31" i="6" s="1"/>
  <c r="H30" i="6"/>
  <c r="H29" i="6"/>
  <c r="H28" i="6"/>
  <c r="H27" i="6"/>
  <c r="I30" i="6"/>
  <c r="I34" i="6" l="1"/>
  <c r="I27" i="6"/>
  <c r="I33" i="6"/>
  <c r="I29" i="6"/>
  <c r="I35" i="6"/>
  <c r="I28" i="6"/>
  <c r="I37" i="6" l="1"/>
  <c r="E22" i="5" l="1"/>
</calcChain>
</file>

<file path=xl/sharedStrings.xml><?xml version="1.0" encoding="utf-8"?>
<sst xmlns="http://schemas.openxmlformats.org/spreadsheetml/2006/main" count="326" uniqueCount="112">
  <si>
    <t>NÚMERO</t>
  </si>
  <si>
    <t>OBSERVAÇÃO</t>
  </si>
  <si>
    <t>OBJETO</t>
  </si>
  <si>
    <t>UNIDADE</t>
  </si>
  <si>
    <t>QUANTITATIVO</t>
  </si>
  <si>
    <t>PREÇO UNITÁRIO</t>
  </si>
  <si>
    <t>PREÇO UNITÁRIO COM BDI</t>
  </si>
  <si>
    <t>PREÇO TOTAL</t>
  </si>
  <si>
    <t>COBERTURA</t>
  </si>
  <si>
    <t>M2</t>
  </si>
  <si>
    <t>ALVENARIA DE VEDAÇÃO COM TIJOLO CERÂMICO FURADO ,ESP.14CM ,PARA REVESTIMENTO, INCLUSIVE ARGAMASSA PARA ASSENTAMENTO</t>
  </si>
  <si>
    <t>BDI</t>
  </si>
  <si>
    <t>CÓDIGO</t>
  </si>
  <si>
    <t>REV-CHA-005</t>
  </si>
  <si>
    <t>REV-EMB-005</t>
  </si>
  <si>
    <t>CHAPISCO COM ARGAMASSA, TRAÇO1:3 (CIMENTOEAREIA), ESP.5MM, APLICADO EM ALVENARIA/ ESTRUTURA DE CONCRETO COM COLHER, PREPARO MECÂNICO</t>
  </si>
  <si>
    <t>EMBOÇO COM ARGAMASSA, TRAÇO 1:6 (CIMENTOEAREIA), ESP.20MM, APLICAÇÃO MANUAL, PREPARO MECÂNICO</t>
  </si>
  <si>
    <t>REBOCOCOMARGAMASSA,TRAÇO1:7(CIMENTOEAREIA),ESP.20MM, APLICAÇÃO MANUAL, PREPARO MECÂNICO</t>
  </si>
  <si>
    <t>REV-REB-005</t>
  </si>
  <si>
    <t>ALV-TIJ-030</t>
  </si>
  <si>
    <t>M</t>
  </si>
  <si>
    <t>RUFO E CONTRA-RUFO DE CHAPA GALVANIZADA Nº. 24, DESENVOLVIMENTO = 15 CM</t>
  </si>
  <si>
    <t>PLU-RUF-005</t>
  </si>
  <si>
    <t>CALHA DE CHAPA GALVANIZADA Nº. 22 GSG, DESENVOLVIMENTO = 100 CM</t>
  </si>
  <si>
    <t>PLU-CAL-030</t>
  </si>
  <si>
    <t>PLU-CHA-005</t>
  </si>
  <si>
    <t>CHAPIM METÁLICO, COM PINGADEIRA, CHAPA GALVANIZADA Nº24, DESENVOLVIMENTO = 35 CM</t>
  </si>
  <si>
    <t>TOTAL</t>
  </si>
  <si>
    <t>PREFEITURA: Município de Capim Branco</t>
  </si>
  <si>
    <t>FOLHA Nº: 02/05</t>
  </si>
  <si>
    <t>ISS: 5,00%</t>
  </si>
  <si>
    <t>FORMA DE EXECUÇÃO</t>
  </si>
  <si>
    <t>INDIRETA</t>
  </si>
  <si>
    <t>BDI CONFORME PLANILHA MULTIPLA V3_05 - CAIXA ECONOMICA FEDERAL</t>
  </si>
  <si>
    <t>ORÇAMENTISTA</t>
  </si>
  <si>
    <t>ENG SAMUEL CARLOS DINIZ DOS SANTOS</t>
  </si>
  <si>
    <t>Representante do Tomador / Ag. Promotor ou Tomador</t>
  </si>
  <si>
    <t>CREA/CAU:</t>
  </si>
  <si>
    <t>223019/LD</t>
  </si>
  <si>
    <t>Nome:</t>
  </si>
  <si>
    <t>ELMO ALVES DO NASCIMENTO</t>
  </si>
  <si>
    <t>Cargo:</t>
  </si>
  <si>
    <t>PREFEITO MUNICIPAL</t>
  </si>
  <si>
    <t>FOLHA Nº: 01/05</t>
  </si>
  <si>
    <t>CRONOGRAMA FISICO FINANCEIRO</t>
  </si>
  <si>
    <t>VALOR/META</t>
  </si>
  <si>
    <t>PESO</t>
  </si>
  <si>
    <t>PLANILHA SETOP 04/2019 - SINAP 07/2019 - SUDECAP 04/2019</t>
  </si>
  <si>
    <t>FOLHA Nº: 03/05</t>
  </si>
  <si>
    <t>MEMORIAL DE CALCULO</t>
  </si>
  <si>
    <t>AREA</t>
  </si>
  <si>
    <t>COMPRIMENTO</t>
  </si>
  <si>
    <t>FOLHA Nº: 04/05</t>
  </si>
  <si>
    <t>FOLHA Nº: 05/05</t>
  </si>
  <si>
    <t>MODELO DE BOLETIM DE METIÇÃO A SER SEGUIDO</t>
  </si>
  <si>
    <t>CRONOGRAMA FÍSICO (%)</t>
  </si>
  <si>
    <t>CRONOGRAMA FINANCEIRO (R$)</t>
  </si>
  <si>
    <t>SALDO</t>
  </si>
  <si>
    <t>ACUMULADO ANTERIOR</t>
  </si>
  <si>
    <t>PERIODO</t>
  </si>
  <si>
    <t>ACUMULADO INCLUINDO O PERIODO</t>
  </si>
  <si>
    <t>FORNECIMENTO E ASSENTAMENTO DE TUBO PVC RÍGIDO, DRENAGEM/PLUVIAL, PBV - SÉRIE NORMAL, DN 100 MM (4"), INCLUSIVE CONEXÕES</t>
  </si>
  <si>
    <t>DRE-TUB-015</t>
  </si>
  <si>
    <t>OBRA: REFORMA DA COBERTURA DO JARDIM DEPUTADO EMILIO</t>
  </si>
  <si>
    <t>DEMOLIÇÃO</t>
  </si>
  <si>
    <t>OBRA: REFORMA DA COBERTURA DO POSTO DE ARAÇAS</t>
  </si>
  <si>
    <t>PLANILHA SETOP 20/04/2019 - SINAP 07/19</t>
  </si>
  <si>
    <t>TELHAMENTO COM TELHA METÁLICA TERMOACÚSTICA E = 30 MM, COM ATÉ 2 ÁGUAS, INCLUSO IÇAMENTO. AF_06/2016</t>
  </si>
  <si>
    <t>94216</t>
  </si>
  <si>
    <t>MADEIRA SERRADA NAO APARELHADA DE PINUS, MISTA OU EQUIVALENTE DA REGIAO</t>
  </si>
  <si>
    <t>M3</t>
  </si>
  <si>
    <t>TELHAMENTO</t>
  </si>
  <si>
    <t>TERÇA DE 10 X 20 X 10,16</t>
  </si>
  <si>
    <t>LATERAL DIREITA E ESQUERDA</t>
  </si>
  <si>
    <t>MUR-BLO-015 (ADAPTADO PARA M2)</t>
  </si>
  <si>
    <t>MURO DA FACHADA FRONTAL</t>
  </si>
  <si>
    <t>PRUMADA</t>
  </si>
  <si>
    <t>ALMENTO DE 0,5 M NO MURO DA LATERAL DIREITA E ESQUERDA PARA OBTER UMA ALTURA DE 3 M</t>
  </si>
  <si>
    <r>
      <t xml:space="preserve">MURO DIVISÓRIO BLOCO DE CONCRETO </t>
    </r>
    <r>
      <rPr>
        <b/>
        <u/>
        <sz val="11"/>
        <color theme="1"/>
        <rFont val="Calibri"/>
        <family val="2"/>
        <scheme val="minor"/>
      </rPr>
      <t>REVESTIDO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 = 15 CM, INCLUSIVE SAPATA DE CONCRETO ARMADO FCK = 15 MPA, 50 X 55 CM</t>
    </r>
  </si>
  <si>
    <t>???</t>
  </si>
  <si>
    <t>FACHADA FRONTAL</t>
  </si>
  <si>
    <t>PISO</t>
  </si>
  <si>
    <t>PEDREIRO COM ENCARGOS COMPLEMENTARES</t>
  </si>
  <si>
    <t>MAO-OFC-075</t>
  </si>
  <si>
    <t>HORA</t>
  </si>
  <si>
    <t>SERVENTE COM ENCARGOS COMPLEMENTARES</t>
  </si>
  <si>
    <t>MAO-AJD-040</t>
  </si>
  <si>
    <t>REMOÇÃO DA TELA DE 1,6 M</t>
  </si>
  <si>
    <t>PISO CIMENTADO COM ARGAMASSA, TRAÇO 1:3 (CIMENTO E AREIA), ESP. 25MM, ACABAMENTO DESEMPENADO E FELTRADO, MODULAÇÃO DE 100X100CM, INCLUSIVE JUNTA PLÁSTICA</t>
  </si>
  <si>
    <t>PIS-CIM-015</t>
  </si>
  <si>
    <t>(10,28*2,66)-(2,5*2,2)</t>
  </si>
  <si>
    <t>0,5*6,15+0,5*4,46</t>
  </si>
  <si>
    <t>2*(0,5*6,15+0,5*4,46)</t>
  </si>
  <si>
    <t>AREA - ABERTURA</t>
  </si>
  <si>
    <t>COMPRIMENTO * ALTURA</t>
  </si>
  <si>
    <t>2 * COMPRIMENTO * ALTURA</t>
  </si>
  <si>
    <t>0,2*0,1*10,16</t>
  </si>
  <si>
    <t>VOLUME</t>
  </si>
  <si>
    <t>6,15+4,46+10,16</t>
  </si>
  <si>
    <t>PLANILHA SETOP 04/2019 - SINAP 07/2019</t>
  </si>
  <si>
    <t>PLANILHA SETOP 04/2019 - SINAP 07/19</t>
  </si>
  <si>
    <t>OBRA: REFORMA DA  COBERTURA DO POSTO DE ARAÇAS</t>
  </si>
  <si>
    <t>SEMANA 1</t>
  </si>
  <si>
    <t>SEMANA 2</t>
  </si>
  <si>
    <t>SEMANA 3</t>
  </si>
  <si>
    <t>SEMANA 4</t>
  </si>
  <si>
    <t>PISO CIMENTADO</t>
  </si>
  <si>
    <t>COBERTURA, PRUMADA, RUFO E CALHA</t>
  </si>
  <si>
    <t>DEMOLIÇÃO, MURO E FECHAMENTO LATERAL</t>
  </si>
  <si>
    <t>OBRA: REFORMA DO POSTO DE ARAÇAS</t>
  </si>
  <si>
    <t>LOCAL: ARAÇAS</t>
  </si>
  <si>
    <t>DATA: 25/09/2019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</si>
</sst>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1"/>
      <name val="Calibri"/>
      <family val="2"/>
      <scheme val="minor"/>
    </font>
    <font>
      <b/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rgb="FF000000"/>
      <name val="Book Antiqua"/>
      <family val="1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/>
    <xf numFmtId="0" fontId="1" fillId="2" borderId="5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164" fontId="1" fillId="2" borderId="5" xfId="0" applyNumberFormat="1" applyFont="1" applyFill="1" applyBorder="1"/>
    <xf numFmtId="164" fontId="1" fillId="2" borderId="2" xfId="0" applyNumberFormat="1" applyFont="1" applyFill="1" applyBorder="1" applyAlignment="1">
      <alignment horizontal="center"/>
    </xf>
    <xf numFmtId="164" fontId="0" fillId="0" borderId="0" xfId="0" applyNumberFormat="1"/>
    <xf numFmtId="0" fontId="1" fillId="2" borderId="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2" fontId="0" fillId="3" borderId="1" xfId="0" applyNumberFormat="1" applyFont="1" applyFill="1" applyBorder="1" applyAlignment="1">
      <alignment horizontal="center" vertical="center"/>
    </xf>
    <xf numFmtId="2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Border="1"/>
    <xf numFmtId="164" fontId="1" fillId="0" borderId="1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0" xfId="0" applyNumberFormat="1" applyFont="1" applyAlignment="1">
      <alignment horizontal="center" vertical="center"/>
    </xf>
    <xf numFmtId="2" fontId="0" fillId="2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/>
    <xf numFmtId="164" fontId="1" fillId="3" borderId="11" xfId="0" applyNumberFormat="1" applyFont="1" applyFill="1" applyBorder="1" applyAlignment="1">
      <alignment horizontal="center"/>
    </xf>
    <xf numFmtId="0" fontId="0" fillId="3" borderId="0" xfId="0" applyFill="1" applyBorder="1"/>
    <xf numFmtId="164" fontId="1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vertical="center" wrapText="1"/>
    </xf>
    <xf numFmtId="164" fontId="4" fillId="3" borderId="0" xfId="0" applyNumberFormat="1" applyFont="1" applyFill="1" applyBorder="1" applyAlignment="1">
      <alignment vertical="center" wrapText="1"/>
    </xf>
    <xf numFmtId="10" fontId="4" fillId="3" borderId="0" xfId="0" applyNumberFormat="1" applyFont="1" applyFill="1" applyBorder="1" applyAlignment="1">
      <alignment vertical="center" wrapText="1"/>
    </xf>
    <xf numFmtId="164" fontId="0" fillId="3" borderId="0" xfId="0" applyNumberFormat="1" applyFill="1" applyBorder="1" applyAlignment="1">
      <alignment horizontal="center" vertical="center"/>
    </xf>
    <xf numFmtId="164" fontId="4" fillId="3" borderId="11" xfId="0" applyNumberFormat="1" applyFont="1" applyFill="1" applyBorder="1" applyAlignment="1">
      <alignment vertical="center" wrapText="1"/>
    </xf>
    <xf numFmtId="164" fontId="1" fillId="3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0" fillId="2" borderId="10" xfId="0" applyFill="1" applyBorder="1"/>
    <xf numFmtId="0" fontId="0" fillId="2" borderId="9" xfId="0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/>
    <xf numFmtId="2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9" xfId="0" applyNumberFormat="1" applyFill="1" applyBorder="1"/>
    <xf numFmtId="164" fontId="0" fillId="2" borderId="8" xfId="0" applyNumberFormat="1" applyFill="1" applyBorder="1" applyAlignment="1">
      <alignment horizontal="center" vertical="center"/>
    </xf>
    <xf numFmtId="0" fontId="0" fillId="2" borderId="11" xfId="0" applyFill="1" applyBorder="1"/>
    <xf numFmtId="0" fontId="0" fillId="2" borderId="0" xfId="0" applyFill="1" applyBorder="1" applyAlignment="1">
      <alignment horizontal="left" vertical="center" wrapText="1"/>
    </xf>
    <xf numFmtId="0" fontId="8" fillId="2" borderId="15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left"/>
    </xf>
    <xf numFmtId="0" fontId="10" fillId="2" borderId="15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2" fontId="0" fillId="2" borderId="0" xfId="0" applyNumberFormat="1" applyFon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/>
    <xf numFmtId="164" fontId="0" fillId="2" borderId="15" xfId="0" applyNumberFormat="1" applyFill="1" applyBorder="1" applyAlignment="1">
      <alignment horizontal="center" vertical="center"/>
    </xf>
    <xf numFmtId="0" fontId="0" fillId="2" borderId="12" xfId="0" applyFill="1" applyBorder="1"/>
    <xf numFmtId="0" fontId="0" fillId="2" borderId="13" xfId="0" applyFont="1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3" xfId="0" applyFill="1" applyBorder="1"/>
    <xf numFmtId="2" fontId="0" fillId="2" borderId="13" xfId="0" applyNumberFormat="1" applyFon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3" xfId="0" applyNumberFormat="1" applyFill="1" applyBorder="1"/>
    <xf numFmtId="164" fontId="0" fillId="2" borderId="14" xfId="0" applyNumberFormat="1" applyFill="1" applyBorder="1" applyAlignment="1">
      <alignment horizontal="center" vertical="center"/>
    </xf>
    <xf numFmtId="0" fontId="0" fillId="3" borderId="10" xfId="0" applyFill="1" applyBorder="1"/>
    <xf numFmtId="0" fontId="0" fillId="3" borderId="9" xfId="0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/>
    <xf numFmtId="2" fontId="0" fillId="3" borderId="9" xfId="0" applyNumberFormat="1" applyFon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4" fontId="0" fillId="3" borderId="9" xfId="0" applyNumberFormat="1" applyFill="1" applyBorder="1"/>
    <xf numFmtId="164" fontId="0" fillId="3" borderId="8" xfId="0" applyNumberFormat="1" applyFill="1" applyBorder="1" applyAlignment="1">
      <alignment horizontal="center" vertical="center"/>
    </xf>
    <xf numFmtId="0" fontId="0" fillId="3" borderId="11" xfId="0" applyFill="1" applyBorder="1"/>
    <xf numFmtId="0" fontId="0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2" fontId="0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ill="1" applyBorder="1"/>
    <xf numFmtId="164" fontId="0" fillId="3" borderId="15" xfId="0" applyNumberFormat="1" applyFill="1" applyBorder="1" applyAlignment="1">
      <alignment horizontal="center" vertical="center"/>
    </xf>
    <xf numFmtId="0" fontId="0" fillId="3" borderId="12" xfId="0" applyFill="1" applyBorder="1"/>
    <xf numFmtId="0" fontId="0" fillId="3" borderId="13" xfId="0" applyFont="1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/>
    <xf numFmtId="2" fontId="0" fillId="3" borderId="13" xfId="0" applyNumberFormat="1" applyFon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164" fontId="0" fillId="3" borderId="13" xfId="0" applyNumberFormat="1" applyFill="1" applyBorder="1"/>
    <xf numFmtId="0" fontId="8" fillId="4" borderId="11" xfId="0" applyFont="1" applyFill="1" applyBorder="1" applyAlignment="1" applyProtection="1">
      <alignment vertical="center" wrapText="1"/>
    </xf>
    <xf numFmtId="10" fontId="7" fillId="4" borderId="1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2" borderId="9" xfId="0" applyNumberFormat="1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2" borderId="8" xfId="0" applyNumberFormat="1" applyFill="1" applyBorder="1"/>
    <xf numFmtId="0" fontId="8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164" fontId="0" fillId="2" borderId="15" xfId="0" applyNumberFormat="1" applyFill="1" applyBorder="1"/>
    <xf numFmtId="164" fontId="0" fillId="2" borderId="14" xfId="0" applyNumberFormat="1" applyFill="1" applyBorder="1"/>
    <xf numFmtId="164" fontId="1" fillId="2" borderId="0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164" fontId="1" fillId="2" borderId="13" xfId="0" applyNumberFormat="1" applyFont="1" applyFill="1" applyBorder="1" applyAlignment="1">
      <alignment horizontal="center"/>
    </xf>
    <xf numFmtId="0" fontId="0" fillId="2" borderId="14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0" borderId="0" xfId="0" applyFont="1"/>
    <xf numFmtId="0" fontId="2" fillId="2" borderId="6" xfId="0" applyFont="1" applyFill="1" applyBorder="1" applyAlignment="1">
      <alignment vertical="center"/>
    </xf>
    <xf numFmtId="164" fontId="1" fillId="0" borderId="0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2" fontId="0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0" fillId="2" borderId="6" xfId="0" applyNumberFormat="1" applyFont="1" applyFill="1" applyBorder="1" applyAlignment="1">
      <alignment horizontal="center" vertical="center"/>
    </xf>
    <xf numFmtId="2" fontId="0" fillId="3" borderId="3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0" fontId="12" fillId="3" borderId="4" xfId="0" applyNumberFormat="1" applyFont="1" applyFill="1" applyBorder="1" applyAlignment="1">
      <alignment horizontal="center" vertical="center" wrapText="1"/>
    </xf>
    <xf numFmtId="9" fontId="13" fillId="3" borderId="12" xfId="1" applyFont="1" applyFill="1" applyBorder="1" applyAlignment="1">
      <alignment vertical="center" shrinkToFit="1"/>
    </xf>
    <xf numFmtId="9" fontId="13" fillId="3" borderId="13" xfId="1" applyFont="1" applyFill="1" applyBorder="1" applyAlignment="1">
      <alignment vertical="center" shrinkToFi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64" fontId="12" fillId="5" borderId="14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13" fillId="3" borderId="14" xfId="1" applyFont="1" applyFill="1" applyBorder="1" applyAlignment="1">
      <alignment vertical="center" shrinkToFit="1"/>
    </xf>
    <xf numFmtId="164" fontId="12" fillId="3" borderId="13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vertical="center" wrapText="1"/>
    </xf>
    <xf numFmtId="10" fontId="7" fillId="3" borderId="0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left" vertical="center"/>
    </xf>
    <xf numFmtId="10" fontId="1" fillId="2" borderId="5" xfId="0" applyNumberFormat="1" applyFont="1" applyFill="1" applyBorder="1" applyAlignment="1">
      <alignment horizontal="left" vertical="center"/>
    </xf>
    <xf numFmtId="10" fontId="1" fillId="2" borderId="6" xfId="0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0" fontId="5" fillId="2" borderId="22" xfId="0" applyNumberFormat="1" applyFont="1" applyFill="1" applyBorder="1" applyAlignment="1">
      <alignment horizontal="center" vertical="center" wrapText="1"/>
    </xf>
    <xf numFmtId="10" fontId="5" fillId="2" borderId="28" xfId="0" applyNumberFormat="1" applyFont="1" applyFill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/>
    </xf>
    <xf numFmtId="164" fontId="12" fillId="3" borderId="1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90" y="215806"/>
          <a:ext cx="4400361" cy="16253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201706</xdr:colOff>
      <xdr:row>19</xdr:row>
      <xdr:rowOff>179294</xdr:rowOff>
    </xdr:from>
    <xdr:to>
      <xdr:col>7</xdr:col>
      <xdr:colOff>813547</xdr:colOff>
      <xdr:row>38</xdr:row>
      <xdr:rowOff>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824" y="3877235"/>
          <a:ext cx="10428194" cy="34402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36" y="392207"/>
          <a:ext cx="1535205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7511" y="215806"/>
          <a:ext cx="4400921" cy="16253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90" y="215806"/>
          <a:ext cx="4400361" cy="16253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462805</xdr:colOff>
      <xdr:row>1</xdr:row>
      <xdr:rowOff>56029</xdr:rowOff>
    </xdr:from>
    <xdr:to>
      <xdr:col>8</xdr:col>
      <xdr:colOff>448609</xdr:colOff>
      <xdr:row>9</xdr:row>
      <xdr:rowOff>157349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0276" y="246529"/>
          <a:ext cx="4400921" cy="16253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986118</xdr:colOff>
      <xdr:row>2</xdr:row>
      <xdr:rowOff>11207</xdr:rowOff>
    </xdr:from>
    <xdr:to>
      <xdr:col>2</xdr:col>
      <xdr:colOff>280147</xdr:colOff>
      <xdr:row>9</xdr:row>
      <xdr:rowOff>107577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18" y="392207"/>
          <a:ext cx="1532404" cy="142987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530040</xdr:colOff>
      <xdr:row>1</xdr:row>
      <xdr:rowOff>25306</xdr:rowOff>
    </xdr:from>
    <xdr:to>
      <xdr:col>6</xdr:col>
      <xdr:colOff>672726</xdr:colOff>
      <xdr:row>9</xdr:row>
      <xdr:rowOff>126626</xdr:rowOff>
    </xdr:to>
    <xdr:pic>
      <xdr:nvPicPr>
        <xdr:cNvPr id="3" name="Imagem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90" y="215806"/>
          <a:ext cx="4400361" cy="16253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="85" zoomScaleNormal="85" workbookViewId="0">
      <selection activeCell="N6" sqref="N6"/>
    </sheetView>
  </sheetViews>
  <sheetFormatPr defaultRowHeight="15" x14ac:dyDescent="0.25"/>
  <cols>
    <col min="2" max="2" width="33.5703125" style="23" customWidth="1"/>
    <col min="3" max="3" width="33.5703125" style="1" customWidth="1"/>
    <col min="4" max="4" width="40" style="20" customWidth="1"/>
    <col min="6" max="6" width="14.7109375" style="27" bestFit="1" customWidth="1"/>
    <col min="7" max="7" width="16.140625" style="6" bestFit="1" customWidth="1"/>
    <col min="8" max="8" width="24.5703125" style="17" bestFit="1" customWidth="1"/>
    <col min="9" max="9" width="12.85546875" style="6" bestFit="1" customWidth="1"/>
    <col min="10" max="10" width="17.7109375" style="7" customWidth="1"/>
  </cols>
  <sheetData>
    <row r="1" spans="1:12" x14ac:dyDescent="0.25">
      <c r="A1" s="190"/>
      <c r="B1" s="190"/>
      <c r="C1" s="190"/>
      <c r="D1" s="190"/>
      <c r="E1" s="190"/>
      <c r="F1" s="190"/>
      <c r="G1" s="190"/>
      <c r="H1" s="190"/>
      <c r="I1" s="190"/>
    </row>
    <row r="2" spans="1:12" x14ac:dyDescent="0.25">
      <c r="A2" s="190"/>
      <c r="B2" s="190"/>
      <c r="C2" s="190"/>
      <c r="D2" s="190"/>
      <c r="E2" s="190"/>
      <c r="F2" s="190"/>
      <c r="G2" s="190"/>
      <c r="H2" s="190"/>
      <c r="I2" s="190"/>
    </row>
    <row r="3" spans="1:12" x14ac:dyDescent="0.25">
      <c r="A3" s="190"/>
      <c r="B3" s="190"/>
      <c r="C3" s="190"/>
      <c r="D3" s="190"/>
      <c r="E3" s="190"/>
      <c r="F3" s="190"/>
      <c r="G3" s="190"/>
      <c r="H3" s="190"/>
      <c r="I3" s="190"/>
    </row>
    <row r="4" spans="1:12" x14ac:dyDescent="0.25">
      <c r="A4" s="190"/>
      <c r="B4" s="190"/>
      <c r="C4" s="190"/>
      <c r="D4" s="190"/>
      <c r="E4" s="190"/>
      <c r="F4" s="190"/>
      <c r="G4" s="190"/>
      <c r="H4" s="190"/>
      <c r="I4" s="190"/>
    </row>
    <row r="5" spans="1:12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12" x14ac:dyDescent="0.25">
      <c r="A6" s="190"/>
      <c r="B6" s="190"/>
      <c r="C6" s="190"/>
      <c r="D6" s="190"/>
      <c r="E6" s="190"/>
      <c r="F6" s="190"/>
      <c r="G6" s="190"/>
      <c r="H6" s="190"/>
      <c r="I6" s="190"/>
    </row>
    <row r="7" spans="1:12" x14ac:dyDescent="0.25">
      <c r="A7" s="190"/>
      <c r="B7" s="190"/>
      <c r="C7" s="190"/>
      <c r="D7" s="190"/>
      <c r="E7" s="190"/>
      <c r="F7" s="190"/>
      <c r="G7" s="190"/>
      <c r="H7" s="190"/>
      <c r="I7" s="190"/>
    </row>
    <row r="8" spans="1:12" x14ac:dyDescent="0.25">
      <c r="A8" s="190"/>
      <c r="B8" s="190"/>
      <c r="C8" s="190"/>
      <c r="D8" s="190"/>
      <c r="E8" s="190"/>
      <c r="F8" s="190"/>
      <c r="G8" s="190"/>
      <c r="H8" s="190"/>
      <c r="I8" s="190"/>
    </row>
    <row r="9" spans="1:12" x14ac:dyDescent="0.25">
      <c r="A9" s="190"/>
      <c r="B9" s="190"/>
      <c r="C9" s="190"/>
      <c r="D9" s="190"/>
      <c r="E9" s="190"/>
      <c r="F9" s="190"/>
      <c r="G9" s="190"/>
      <c r="H9" s="190"/>
      <c r="I9" s="190"/>
    </row>
    <row r="10" spans="1:12" x14ac:dyDescent="0.25">
      <c r="A10" s="190"/>
      <c r="B10" s="190"/>
      <c r="C10" s="190"/>
      <c r="D10" s="190"/>
      <c r="E10" s="190"/>
      <c r="F10" s="190"/>
      <c r="G10" s="190"/>
      <c r="H10" s="190"/>
      <c r="I10" s="190"/>
    </row>
    <row r="11" spans="1:12" x14ac:dyDescent="0.25">
      <c r="A11" s="190"/>
      <c r="B11" s="190"/>
      <c r="C11" s="190"/>
      <c r="D11" s="190"/>
      <c r="E11" s="190"/>
      <c r="F11" s="190"/>
      <c r="G11" s="190"/>
      <c r="H11" s="190"/>
      <c r="I11" s="190"/>
    </row>
    <row r="12" spans="1:12" ht="15" customHeight="1" x14ac:dyDescent="0.25">
      <c r="A12" s="191"/>
      <c r="B12" s="191"/>
      <c r="C12" s="191"/>
      <c r="D12" s="191"/>
      <c r="E12" s="191"/>
      <c r="F12" s="191"/>
      <c r="G12" s="192" t="s">
        <v>43</v>
      </c>
      <c r="H12" s="192"/>
      <c r="I12" s="192"/>
      <c r="J12" s="40"/>
      <c r="K12" s="41"/>
      <c r="L12" s="39"/>
    </row>
    <row r="13" spans="1:12" ht="15" customHeight="1" x14ac:dyDescent="0.25">
      <c r="A13" s="191"/>
      <c r="B13" s="191"/>
      <c r="C13" s="191"/>
      <c r="D13" s="191"/>
      <c r="E13" s="191"/>
      <c r="F13" s="191"/>
      <c r="G13" s="192" t="s">
        <v>111</v>
      </c>
      <c r="H13" s="192"/>
      <c r="I13" s="192"/>
      <c r="J13" s="40"/>
      <c r="K13" s="41"/>
      <c r="L13" s="39"/>
    </row>
    <row r="14" spans="1:12" ht="15" customHeight="1" x14ac:dyDescent="0.25">
      <c r="A14" s="193" t="s">
        <v>28</v>
      </c>
      <c r="B14" s="193"/>
      <c r="C14" s="193"/>
      <c r="D14" s="193"/>
      <c r="E14" s="193"/>
      <c r="F14" s="193"/>
      <c r="G14" s="194" t="s">
        <v>30</v>
      </c>
      <c r="H14" s="195" t="s">
        <v>31</v>
      </c>
      <c r="I14" s="196"/>
      <c r="J14" s="40"/>
      <c r="K14" s="41"/>
      <c r="L14" s="39"/>
    </row>
    <row r="15" spans="1:12" ht="15" customHeight="1" x14ac:dyDescent="0.25">
      <c r="A15" s="193" t="s">
        <v>65</v>
      </c>
      <c r="B15" s="193"/>
      <c r="C15" s="193"/>
      <c r="D15" s="193"/>
      <c r="E15" s="193"/>
      <c r="F15" s="193"/>
      <c r="G15" s="194"/>
      <c r="H15" s="197" t="s">
        <v>32</v>
      </c>
      <c r="I15" s="198"/>
      <c r="J15" s="40"/>
      <c r="K15" s="42"/>
      <c r="L15" s="39"/>
    </row>
    <row r="16" spans="1:12" ht="21" customHeight="1" x14ac:dyDescent="0.25">
      <c r="A16" s="204" t="s">
        <v>110</v>
      </c>
      <c r="B16" s="205"/>
      <c r="C16" s="205"/>
      <c r="D16" s="205"/>
      <c r="E16" s="205"/>
      <c r="F16" s="205"/>
      <c r="G16" s="205"/>
      <c r="H16" s="205"/>
      <c r="I16" s="206"/>
      <c r="J16" s="38"/>
      <c r="K16" s="43"/>
      <c r="L16" s="39"/>
    </row>
    <row r="17" spans="1:14" ht="15" customHeight="1" x14ac:dyDescent="0.25">
      <c r="A17" s="195" t="s">
        <v>66</v>
      </c>
      <c r="B17" s="207"/>
      <c r="C17" s="207"/>
      <c r="D17" s="207"/>
      <c r="E17" s="207"/>
      <c r="F17" s="207"/>
      <c r="G17" s="207"/>
      <c r="H17" s="207"/>
      <c r="I17" s="196"/>
      <c r="J17" s="45"/>
      <c r="K17" s="42"/>
      <c r="L17" s="39"/>
    </row>
    <row r="18" spans="1:14" x14ac:dyDescent="0.25">
      <c r="A18" s="2" t="s">
        <v>11</v>
      </c>
      <c r="B18" s="11">
        <v>0.22470000000000001</v>
      </c>
      <c r="C18" s="199" t="s">
        <v>33</v>
      </c>
      <c r="D18" s="200"/>
      <c r="E18" s="200"/>
      <c r="F18" s="200"/>
      <c r="G18" s="200"/>
      <c r="H18" s="200"/>
      <c r="I18" s="201"/>
      <c r="J18" s="38"/>
      <c r="K18" s="39"/>
      <c r="L18" s="39"/>
    </row>
    <row r="19" spans="1:14" x14ac:dyDescent="0.25">
      <c r="A19" s="86"/>
      <c r="B19" s="87"/>
      <c r="C19" s="88"/>
      <c r="D19" s="89"/>
      <c r="E19" s="90"/>
      <c r="F19" s="91"/>
      <c r="G19" s="92"/>
      <c r="H19" s="93"/>
      <c r="I19" s="94"/>
      <c r="J19" s="40"/>
      <c r="K19" s="39"/>
      <c r="L19" s="39"/>
      <c r="M19" s="37"/>
      <c r="N19" s="37"/>
    </row>
    <row r="20" spans="1:14" x14ac:dyDescent="0.25">
      <c r="A20" s="95"/>
      <c r="B20" s="96"/>
      <c r="C20" s="97"/>
      <c r="D20" s="98"/>
      <c r="E20" s="39"/>
      <c r="F20" s="99"/>
      <c r="G20" s="44"/>
      <c r="H20" s="100"/>
      <c r="I20" s="101"/>
      <c r="M20" s="37"/>
      <c r="N20" s="37"/>
    </row>
    <row r="21" spans="1:14" x14ac:dyDescent="0.25">
      <c r="A21" s="95"/>
      <c r="B21" s="96"/>
      <c r="C21" s="97"/>
      <c r="D21" s="98"/>
      <c r="E21" s="39"/>
      <c r="F21" s="99"/>
      <c r="G21" s="44"/>
      <c r="H21" s="100"/>
      <c r="I21" s="101"/>
      <c r="M21" s="37"/>
      <c r="N21" s="37"/>
    </row>
    <row r="22" spans="1:14" x14ac:dyDescent="0.25">
      <c r="A22" s="95"/>
      <c r="B22" s="96"/>
      <c r="C22" s="97"/>
      <c r="D22" s="98"/>
      <c r="E22" s="39"/>
      <c r="F22" s="99"/>
      <c r="G22" s="44"/>
      <c r="H22" s="100"/>
      <c r="I22" s="101"/>
      <c r="M22" s="37"/>
      <c r="N22" s="37"/>
    </row>
    <row r="23" spans="1:14" x14ac:dyDescent="0.25">
      <c r="A23" s="95"/>
      <c r="B23" s="96"/>
      <c r="C23" s="97"/>
      <c r="D23" s="98"/>
      <c r="E23" s="39"/>
      <c r="F23" s="99"/>
      <c r="G23" s="44"/>
      <c r="H23" s="100"/>
      <c r="I23" s="101"/>
      <c r="M23" s="37"/>
      <c r="N23" s="37"/>
    </row>
    <row r="24" spans="1:14" x14ac:dyDescent="0.25">
      <c r="A24" s="95"/>
      <c r="B24" s="96"/>
      <c r="C24" s="97"/>
      <c r="D24" s="98"/>
      <c r="E24" s="39"/>
      <c r="F24" s="99"/>
      <c r="G24" s="44"/>
      <c r="H24" s="100"/>
      <c r="I24" s="101"/>
      <c r="M24" s="37"/>
      <c r="N24" s="37"/>
    </row>
    <row r="25" spans="1:14" x14ac:dyDescent="0.25">
      <c r="A25" s="95"/>
      <c r="B25" s="96"/>
      <c r="C25" s="97"/>
      <c r="D25" s="98"/>
      <c r="E25" s="39"/>
      <c r="F25" s="99"/>
      <c r="G25" s="44"/>
      <c r="H25" s="100"/>
      <c r="I25" s="101"/>
    </row>
    <row r="26" spans="1:14" x14ac:dyDescent="0.25">
      <c r="A26" s="95"/>
      <c r="B26" s="96"/>
      <c r="C26" s="97"/>
      <c r="D26" s="98"/>
      <c r="E26" s="39"/>
      <c r="F26" s="99"/>
      <c r="G26" s="44"/>
      <c r="H26" s="100"/>
      <c r="I26" s="101"/>
    </row>
    <row r="27" spans="1:14" x14ac:dyDescent="0.25">
      <c r="A27" s="95"/>
      <c r="B27" s="96"/>
      <c r="C27" s="97"/>
      <c r="D27" s="98"/>
      <c r="E27" s="39"/>
      <c r="F27" s="99"/>
      <c r="G27" s="44"/>
      <c r="H27" s="100"/>
      <c r="I27" s="101"/>
    </row>
    <row r="28" spans="1:14" x14ac:dyDescent="0.25">
      <c r="A28" s="95"/>
      <c r="B28" s="96"/>
      <c r="C28" s="97"/>
      <c r="D28" s="98"/>
      <c r="E28" s="39"/>
      <c r="F28" s="99"/>
      <c r="G28" s="44"/>
      <c r="H28" s="100"/>
      <c r="I28" s="101"/>
    </row>
    <row r="29" spans="1:14" x14ac:dyDescent="0.25">
      <c r="A29" s="95"/>
      <c r="B29" s="96"/>
      <c r="C29" s="97"/>
      <c r="D29" s="98"/>
      <c r="E29" s="39"/>
      <c r="F29" s="99"/>
      <c r="G29" s="44"/>
      <c r="H29" s="100"/>
      <c r="I29" s="101"/>
    </row>
    <row r="30" spans="1:14" x14ac:dyDescent="0.25">
      <c r="A30" s="95"/>
      <c r="B30" s="96"/>
      <c r="C30" s="97"/>
      <c r="D30" s="98"/>
      <c r="E30" s="39"/>
      <c r="F30" s="99"/>
      <c r="G30" s="44"/>
      <c r="H30" s="100"/>
      <c r="I30" s="101"/>
    </row>
    <row r="31" spans="1:14" x14ac:dyDescent="0.25">
      <c r="A31" s="95"/>
      <c r="B31" s="96"/>
      <c r="C31" s="97"/>
      <c r="D31" s="98"/>
      <c r="E31" s="39"/>
      <c r="F31" s="99"/>
      <c r="G31" s="44"/>
      <c r="H31" s="100"/>
      <c r="I31" s="101"/>
    </row>
    <row r="32" spans="1:14" x14ac:dyDescent="0.25">
      <c r="A32" s="95"/>
      <c r="B32" s="96"/>
      <c r="C32" s="97"/>
      <c r="D32" s="98"/>
      <c r="E32" s="39"/>
      <c r="F32" s="99"/>
      <c r="G32" s="44"/>
      <c r="H32" s="100"/>
      <c r="I32" s="101"/>
    </row>
    <row r="33" spans="1:11" x14ac:dyDescent="0.25">
      <c r="A33" s="95"/>
      <c r="B33" s="96"/>
      <c r="C33" s="97"/>
      <c r="D33" s="98"/>
      <c r="E33" s="39"/>
      <c r="F33" s="99"/>
      <c r="G33" s="44"/>
      <c r="H33" s="100"/>
      <c r="I33" s="101"/>
    </row>
    <row r="34" spans="1:11" x14ac:dyDescent="0.25">
      <c r="A34" s="95"/>
      <c r="B34" s="96"/>
      <c r="C34" s="97"/>
      <c r="D34" s="98"/>
      <c r="E34" s="39"/>
      <c r="F34" s="99"/>
      <c r="G34" s="44"/>
      <c r="H34" s="100"/>
      <c r="I34" s="101"/>
    </row>
    <row r="35" spans="1:11" x14ac:dyDescent="0.25">
      <c r="A35" s="95"/>
      <c r="B35" s="96"/>
      <c r="C35" s="97"/>
      <c r="D35" s="98"/>
      <c r="E35" s="39"/>
      <c r="F35" s="99"/>
      <c r="G35" s="44"/>
      <c r="H35" s="100"/>
      <c r="I35" s="101"/>
    </row>
    <row r="36" spans="1:11" x14ac:dyDescent="0.25">
      <c r="A36" s="95"/>
      <c r="B36" s="96"/>
      <c r="C36" s="97"/>
      <c r="D36" s="98"/>
      <c r="E36" s="39"/>
      <c r="F36" s="99"/>
      <c r="G36" s="44"/>
      <c r="H36" s="100"/>
      <c r="I36" s="101"/>
    </row>
    <row r="37" spans="1:11" x14ac:dyDescent="0.25">
      <c r="A37" s="95"/>
      <c r="B37" s="96"/>
      <c r="C37" s="97"/>
      <c r="D37" s="98"/>
      <c r="E37" s="39"/>
      <c r="F37" s="99"/>
      <c r="G37" s="44"/>
      <c r="H37" s="100"/>
      <c r="I37" s="44"/>
      <c r="J37" s="25"/>
      <c r="K37" s="24"/>
    </row>
    <row r="38" spans="1:11" x14ac:dyDescent="0.25">
      <c r="A38" s="95"/>
      <c r="B38" s="96"/>
      <c r="C38" s="97"/>
      <c r="D38" s="98"/>
      <c r="E38" s="39"/>
      <c r="F38" s="99"/>
      <c r="G38" s="44"/>
      <c r="H38" s="100"/>
      <c r="I38" s="44"/>
      <c r="J38" s="25"/>
      <c r="K38" s="24"/>
    </row>
    <row r="39" spans="1:11" x14ac:dyDescent="0.25">
      <c r="A39" s="95"/>
      <c r="B39" s="96"/>
      <c r="C39" s="97"/>
      <c r="D39" s="98"/>
      <c r="E39" s="39"/>
      <c r="F39" s="99"/>
      <c r="G39" s="44"/>
      <c r="H39" s="100"/>
      <c r="I39" s="44"/>
      <c r="J39" s="25"/>
      <c r="K39" s="24"/>
    </row>
    <row r="40" spans="1:11" x14ac:dyDescent="0.25">
      <c r="A40" s="102"/>
      <c r="B40" s="103"/>
      <c r="C40" s="104"/>
      <c r="D40" s="105"/>
      <c r="E40" s="106"/>
      <c r="F40" s="107"/>
      <c r="G40" s="108"/>
      <c r="H40" s="109"/>
      <c r="I40" s="108"/>
      <c r="J40" s="25"/>
      <c r="K40" s="24"/>
    </row>
    <row r="41" spans="1:11" x14ac:dyDescent="0.25">
      <c r="A41" s="54"/>
      <c r="B41" s="55"/>
      <c r="C41" s="56"/>
      <c r="D41" s="57"/>
      <c r="E41" s="58"/>
      <c r="F41" s="59"/>
      <c r="G41" s="60"/>
      <c r="H41" s="61"/>
      <c r="I41" s="60"/>
      <c r="J41" s="25"/>
      <c r="K41" s="24"/>
    </row>
    <row r="42" spans="1:11" ht="15" customHeight="1" x14ac:dyDescent="0.25">
      <c r="A42" s="63"/>
      <c r="B42" s="49" t="s">
        <v>34</v>
      </c>
      <c r="C42" s="50" t="s">
        <v>35</v>
      </c>
      <c r="D42" s="64"/>
      <c r="E42" s="203" t="s">
        <v>36</v>
      </c>
      <c r="F42" s="203"/>
      <c r="G42" s="203"/>
      <c r="H42" s="203"/>
      <c r="I42" s="51"/>
      <c r="J42" s="110"/>
      <c r="K42" s="24"/>
    </row>
    <row r="43" spans="1:11" ht="15" customHeight="1" x14ac:dyDescent="0.25">
      <c r="A43" s="63"/>
      <c r="B43" s="66" t="s">
        <v>37</v>
      </c>
      <c r="C43" s="50" t="s">
        <v>38</v>
      </c>
      <c r="D43" s="64"/>
      <c r="E43" s="52" t="s">
        <v>39</v>
      </c>
      <c r="F43" s="202" t="s">
        <v>40</v>
      </c>
      <c r="G43" s="202"/>
      <c r="H43" s="202"/>
      <c r="I43" s="53"/>
      <c r="J43" s="111"/>
      <c r="K43" s="24"/>
    </row>
    <row r="44" spans="1:11" ht="15" customHeight="1" x14ac:dyDescent="0.25">
      <c r="A44" s="68"/>
      <c r="B44" s="66"/>
      <c r="C44" s="69"/>
      <c r="D44" s="64"/>
      <c r="E44" s="52" t="s">
        <v>41</v>
      </c>
      <c r="F44" s="202" t="s">
        <v>42</v>
      </c>
      <c r="G44" s="202"/>
      <c r="H44" s="202"/>
      <c r="I44" s="53"/>
      <c r="J44" s="111"/>
      <c r="K44" s="24"/>
    </row>
    <row r="45" spans="1:11" x14ac:dyDescent="0.25">
      <c r="A45" s="63"/>
      <c r="B45" s="70"/>
      <c r="C45" s="71"/>
      <c r="D45" s="64"/>
      <c r="E45" s="72"/>
      <c r="F45" s="73"/>
      <c r="G45" s="74"/>
      <c r="H45" s="75"/>
      <c r="I45" s="74"/>
      <c r="J45" s="25"/>
      <c r="K45" s="24"/>
    </row>
    <row r="46" spans="1:11" x14ac:dyDescent="0.25">
      <c r="A46" s="63"/>
      <c r="B46" s="70"/>
      <c r="C46" s="71"/>
      <c r="D46" s="64"/>
      <c r="E46" s="72"/>
      <c r="F46" s="73"/>
      <c r="G46" s="74"/>
      <c r="H46" s="75"/>
      <c r="I46" s="74"/>
      <c r="J46" s="25"/>
      <c r="K46" s="24"/>
    </row>
    <row r="47" spans="1:11" x14ac:dyDescent="0.25">
      <c r="A47" s="77"/>
      <c r="B47" s="78"/>
      <c r="C47" s="79"/>
      <c r="D47" s="80"/>
      <c r="E47" s="81"/>
      <c r="F47" s="82"/>
      <c r="G47" s="83"/>
      <c r="H47" s="84"/>
      <c r="I47" s="85"/>
    </row>
  </sheetData>
  <mergeCells count="15">
    <mergeCell ref="C18:I18"/>
    <mergeCell ref="F43:H43"/>
    <mergeCell ref="E42:H42"/>
    <mergeCell ref="F44:H44"/>
    <mergeCell ref="A16:I16"/>
    <mergeCell ref="A17:I17"/>
    <mergeCell ref="A1:I11"/>
    <mergeCell ref="A12:F13"/>
    <mergeCell ref="G12:I12"/>
    <mergeCell ref="G13:I13"/>
    <mergeCell ref="A14:F14"/>
    <mergeCell ref="G14:G15"/>
    <mergeCell ref="H14:I14"/>
    <mergeCell ref="A15:F15"/>
    <mergeCell ref="H15:I15"/>
  </mergeCells>
  <pageMargins left="0.25" right="0.25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zoomScale="85" zoomScaleNormal="85" workbookViewId="0">
      <selection sqref="A1:H44"/>
    </sheetView>
  </sheetViews>
  <sheetFormatPr defaultRowHeight="15" x14ac:dyDescent="0.25"/>
  <cols>
    <col min="2" max="2" width="33.5703125" style="23" customWidth="1"/>
    <col min="3" max="3" width="33.5703125" style="1" customWidth="1"/>
    <col min="4" max="4" width="40" style="20" customWidth="1"/>
    <col min="6" max="6" width="14.7109375" style="27" bestFit="1" customWidth="1"/>
    <col min="7" max="7" width="23.140625" style="122" customWidth="1"/>
    <col min="8" max="8" width="24.5703125" style="17" bestFit="1" customWidth="1"/>
    <col min="9" max="9" width="17.7109375" style="7" customWidth="1"/>
    <col min="10" max="10" width="11.85546875" bestFit="1" customWidth="1"/>
  </cols>
  <sheetData>
    <row r="1" spans="1:11" x14ac:dyDescent="0.25">
      <c r="A1" s="190"/>
      <c r="B1" s="190"/>
      <c r="C1" s="190"/>
      <c r="D1" s="190"/>
      <c r="E1" s="190"/>
      <c r="F1" s="190"/>
      <c r="G1" s="190"/>
      <c r="H1" s="190"/>
    </row>
    <row r="2" spans="1:11" x14ac:dyDescent="0.25">
      <c r="A2" s="190"/>
      <c r="B2" s="190"/>
      <c r="C2" s="190"/>
      <c r="D2" s="190"/>
      <c r="E2" s="190"/>
      <c r="F2" s="190"/>
      <c r="G2" s="190"/>
      <c r="H2" s="190"/>
    </row>
    <row r="3" spans="1:11" x14ac:dyDescent="0.25">
      <c r="A3" s="190"/>
      <c r="B3" s="190"/>
      <c r="C3" s="190"/>
      <c r="D3" s="190"/>
      <c r="E3" s="190"/>
      <c r="F3" s="190"/>
      <c r="G3" s="190"/>
      <c r="H3" s="190"/>
    </row>
    <row r="4" spans="1:11" x14ac:dyDescent="0.25">
      <c r="A4" s="190"/>
      <c r="B4" s="190"/>
      <c r="C4" s="190"/>
      <c r="D4" s="190"/>
      <c r="E4" s="190"/>
      <c r="F4" s="190"/>
      <c r="G4" s="190"/>
      <c r="H4" s="190"/>
    </row>
    <row r="5" spans="1:11" x14ac:dyDescent="0.25">
      <c r="A5" s="190"/>
      <c r="B5" s="190"/>
      <c r="C5" s="190"/>
      <c r="D5" s="190"/>
      <c r="E5" s="190"/>
      <c r="F5" s="190"/>
      <c r="G5" s="190"/>
      <c r="H5" s="190"/>
    </row>
    <row r="6" spans="1:11" x14ac:dyDescent="0.25">
      <c r="A6" s="190"/>
      <c r="B6" s="190"/>
      <c r="C6" s="190"/>
      <c r="D6" s="190"/>
      <c r="E6" s="190"/>
      <c r="F6" s="190"/>
      <c r="G6" s="190"/>
      <c r="H6" s="190"/>
    </row>
    <row r="7" spans="1:11" x14ac:dyDescent="0.25">
      <c r="A7" s="190"/>
      <c r="B7" s="190"/>
      <c r="C7" s="190"/>
      <c r="D7" s="190"/>
      <c r="E7" s="190"/>
      <c r="F7" s="190"/>
      <c r="G7" s="190"/>
      <c r="H7" s="190"/>
    </row>
    <row r="8" spans="1:11" x14ac:dyDescent="0.25">
      <c r="A8" s="190"/>
      <c r="B8" s="190"/>
      <c r="C8" s="190"/>
      <c r="D8" s="190"/>
      <c r="E8" s="190"/>
      <c r="F8" s="190"/>
      <c r="G8" s="190"/>
      <c r="H8" s="190"/>
    </row>
    <row r="9" spans="1:11" x14ac:dyDescent="0.25">
      <c r="A9" s="190"/>
      <c r="B9" s="190"/>
      <c r="C9" s="190"/>
      <c r="D9" s="190"/>
      <c r="E9" s="190"/>
      <c r="F9" s="190"/>
      <c r="G9" s="190"/>
      <c r="H9" s="190"/>
    </row>
    <row r="10" spans="1:11" x14ac:dyDescent="0.25">
      <c r="A10" s="190"/>
      <c r="B10" s="190"/>
      <c r="C10" s="190"/>
      <c r="D10" s="190"/>
      <c r="E10" s="190"/>
      <c r="F10" s="190"/>
      <c r="G10" s="190"/>
      <c r="H10" s="190"/>
    </row>
    <row r="11" spans="1:11" x14ac:dyDescent="0.25">
      <c r="A11" s="190"/>
      <c r="B11" s="190"/>
      <c r="C11" s="190"/>
      <c r="D11" s="190"/>
      <c r="E11" s="190"/>
      <c r="F11" s="190"/>
      <c r="G11" s="190"/>
      <c r="H11" s="190"/>
    </row>
    <row r="12" spans="1:11" ht="15" customHeight="1" x14ac:dyDescent="0.25">
      <c r="A12" s="191"/>
      <c r="B12" s="191"/>
      <c r="C12" s="191"/>
      <c r="D12" s="191"/>
      <c r="E12" s="191"/>
      <c r="F12" s="191"/>
      <c r="G12" s="192" t="s">
        <v>29</v>
      </c>
      <c r="H12" s="192"/>
      <c r="I12" s="40"/>
      <c r="J12" s="41"/>
      <c r="K12" s="39"/>
    </row>
    <row r="13" spans="1:11" ht="15" customHeight="1" x14ac:dyDescent="0.25">
      <c r="A13" s="191"/>
      <c r="B13" s="191"/>
      <c r="C13" s="191"/>
      <c r="D13" s="191"/>
      <c r="E13" s="191"/>
      <c r="F13" s="191"/>
      <c r="G13" s="192" t="s">
        <v>111</v>
      </c>
      <c r="H13" s="192"/>
      <c r="I13" s="40"/>
      <c r="J13" s="41"/>
      <c r="K13" s="39"/>
    </row>
    <row r="14" spans="1:11" ht="15" customHeight="1" x14ac:dyDescent="0.25">
      <c r="A14" s="193" t="s">
        <v>28</v>
      </c>
      <c r="B14" s="193"/>
      <c r="C14" s="193"/>
      <c r="D14" s="193"/>
      <c r="E14" s="193"/>
      <c r="F14" s="193"/>
      <c r="G14" s="194" t="s">
        <v>30</v>
      </c>
      <c r="H14" s="47" t="s">
        <v>31</v>
      </c>
      <c r="I14" s="40"/>
      <c r="J14" s="41"/>
      <c r="K14" s="39"/>
    </row>
    <row r="15" spans="1:11" ht="15" customHeight="1" x14ac:dyDescent="0.25">
      <c r="A15" s="193" t="s">
        <v>63</v>
      </c>
      <c r="B15" s="193"/>
      <c r="C15" s="193"/>
      <c r="D15" s="193"/>
      <c r="E15" s="193"/>
      <c r="F15" s="193"/>
      <c r="G15" s="194"/>
      <c r="H15" s="48" t="s">
        <v>32</v>
      </c>
      <c r="I15" s="40"/>
      <c r="J15" s="42"/>
      <c r="K15" s="39"/>
    </row>
    <row r="16" spans="1:11" ht="21" customHeight="1" x14ac:dyDescent="0.25">
      <c r="A16" s="204" t="s">
        <v>110</v>
      </c>
      <c r="B16" s="205"/>
      <c r="C16" s="205"/>
      <c r="D16" s="205"/>
      <c r="E16" s="205"/>
      <c r="F16" s="205"/>
      <c r="G16" s="205"/>
      <c r="H16" s="206"/>
      <c r="I16" s="40"/>
      <c r="J16" s="43"/>
      <c r="K16" s="39"/>
    </row>
    <row r="17" spans="1:13" ht="15" customHeight="1" x14ac:dyDescent="0.25">
      <c r="A17" s="195" t="s">
        <v>99</v>
      </c>
      <c r="B17" s="207"/>
      <c r="C17" s="207"/>
      <c r="D17" s="207"/>
      <c r="E17" s="207"/>
      <c r="F17" s="207"/>
      <c r="G17" s="207"/>
      <c r="H17" s="207"/>
      <c r="I17" s="45"/>
      <c r="J17" s="42"/>
      <c r="K17" s="39"/>
    </row>
    <row r="18" spans="1:13" x14ac:dyDescent="0.25">
      <c r="A18" s="2" t="s">
        <v>11</v>
      </c>
      <c r="B18" s="11">
        <v>0.22470000000000001</v>
      </c>
      <c r="C18" s="11"/>
      <c r="D18" s="18"/>
      <c r="E18" s="3"/>
      <c r="F18" s="28"/>
      <c r="G18" s="117"/>
      <c r="H18" s="15"/>
      <c r="I18" s="38"/>
      <c r="J18" s="39"/>
      <c r="K18" s="39"/>
    </row>
    <row r="19" spans="1:13" x14ac:dyDescent="0.25">
      <c r="A19" s="4" t="s">
        <v>0</v>
      </c>
      <c r="B19" s="8" t="s">
        <v>1</v>
      </c>
      <c r="C19" s="8" t="s">
        <v>12</v>
      </c>
      <c r="D19" s="19" t="s">
        <v>2</v>
      </c>
      <c r="E19" s="4" t="s">
        <v>3</v>
      </c>
      <c r="F19" s="116" t="s">
        <v>4</v>
      </c>
      <c r="G19" s="118" t="s">
        <v>49</v>
      </c>
      <c r="H19" s="16" t="s">
        <v>1</v>
      </c>
      <c r="I19" s="38"/>
      <c r="J19" s="39"/>
      <c r="K19" s="39"/>
    </row>
    <row r="20" spans="1:13" ht="21" x14ac:dyDescent="0.25">
      <c r="A20" s="8">
        <v>1</v>
      </c>
      <c r="B20" s="211" t="s">
        <v>64</v>
      </c>
      <c r="C20" s="212"/>
      <c r="D20" s="212"/>
      <c r="E20" s="212"/>
      <c r="F20" s="212"/>
      <c r="G20" s="212"/>
      <c r="H20" s="160"/>
      <c r="I20" s="38"/>
      <c r="J20" s="39"/>
      <c r="K20" s="39"/>
    </row>
    <row r="21" spans="1:13" ht="30" x14ac:dyDescent="0.25">
      <c r="A21" s="8">
        <v>2</v>
      </c>
      <c r="B21" s="115" t="s">
        <v>87</v>
      </c>
      <c r="C21" s="157" t="s">
        <v>83</v>
      </c>
      <c r="D21" s="155" t="s">
        <v>82</v>
      </c>
      <c r="E21" s="144" t="s">
        <v>84</v>
      </c>
      <c r="F21" s="22">
        <v>1</v>
      </c>
      <c r="G21" s="22">
        <v>1</v>
      </c>
      <c r="H21" s="13" t="s">
        <v>4</v>
      </c>
      <c r="I21" s="38"/>
      <c r="J21" s="39"/>
      <c r="K21" s="39"/>
    </row>
    <row r="22" spans="1:13" ht="30" x14ac:dyDescent="0.25">
      <c r="A22" s="8">
        <v>3</v>
      </c>
      <c r="B22" s="115" t="s">
        <v>87</v>
      </c>
      <c r="C22" s="157" t="s">
        <v>86</v>
      </c>
      <c r="D22" s="155" t="s">
        <v>85</v>
      </c>
      <c r="E22" s="144" t="s">
        <v>84</v>
      </c>
      <c r="F22" s="22">
        <v>1</v>
      </c>
      <c r="G22" s="22">
        <v>1</v>
      </c>
      <c r="H22" s="13" t="s">
        <v>4</v>
      </c>
      <c r="I22" s="38"/>
      <c r="J22" s="39"/>
      <c r="K22" s="39"/>
    </row>
    <row r="23" spans="1:13" ht="21" x14ac:dyDescent="0.25">
      <c r="A23" s="8">
        <v>4</v>
      </c>
      <c r="B23" s="211" t="s">
        <v>81</v>
      </c>
      <c r="C23" s="212"/>
      <c r="D23" s="212"/>
      <c r="E23" s="212"/>
      <c r="F23" s="212"/>
      <c r="G23" s="212"/>
      <c r="H23" s="160"/>
      <c r="I23" s="38"/>
      <c r="J23" s="39"/>
      <c r="K23" s="39"/>
    </row>
    <row r="24" spans="1:13" ht="75" x14ac:dyDescent="0.25">
      <c r="A24" s="8">
        <v>5</v>
      </c>
      <c r="B24" s="161"/>
      <c r="C24" s="162" t="s">
        <v>89</v>
      </c>
      <c r="D24" s="163" t="s">
        <v>88</v>
      </c>
      <c r="E24" s="164" t="s">
        <v>9</v>
      </c>
      <c r="F24" s="165">
        <v>53.34</v>
      </c>
      <c r="G24" s="165">
        <v>53.34</v>
      </c>
      <c r="H24" s="115" t="s">
        <v>50</v>
      </c>
      <c r="I24" s="38"/>
      <c r="J24" s="39"/>
      <c r="K24" s="39"/>
    </row>
    <row r="25" spans="1:13" ht="21" x14ac:dyDescent="0.25">
      <c r="A25" s="159">
        <v>6</v>
      </c>
      <c r="B25" s="211" t="s">
        <v>8</v>
      </c>
      <c r="C25" s="212"/>
      <c r="D25" s="212"/>
      <c r="E25" s="212"/>
      <c r="F25" s="212"/>
      <c r="G25" s="212"/>
      <c r="H25" s="169"/>
      <c r="I25" s="40"/>
      <c r="J25" s="39"/>
      <c r="K25" s="39"/>
    </row>
    <row r="26" spans="1:13" ht="30" customHeight="1" x14ac:dyDescent="0.25">
      <c r="A26" s="8">
        <v>7</v>
      </c>
      <c r="B26" s="166" t="s">
        <v>75</v>
      </c>
      <c r="C26" s="167" t="s">
        <v>74</v>
      </c>
      <c r="D26" s="168" t="s">
        <v>78</v>
      </c>
      <c r="E26" s="166" t="s">
        <v>9</v>
      </c>
      <c r="F26" s="170">
        <f>(10.28*2.66)-(2.5*2.2)</f>
        <v>21.844799999999999</v>
      </c>
      <c r="G26" s="166" t="s">
        <v>90</v>
      </c>
      <c r="H26" s="115" t="s">
        <v>93</v>
      </c>
      <c r="I26" s="46"/>
      <c r="J26" s="39"/>
      <c r="K26" s="39"/>
      <c r="L26" s="37"/>
      <c r="M26" s="37"/>
    </row>
    <row r="27" spans="1:13" ht="60" x14ac:dyDescent="0.25">
      <c r="A27" s="8">
        <v>8</v>
      </c>
      <c r="B27" s="210" t="s">
        <v>77</v>
      </c>
      <c r="C27" s="144" t="s">
        <v>19</v>
      </c>
      <c r="D27" s="14" t="s">
        <v>10</v>
      </c>
      <c r="E27" s="115" t="s">
        <v>9</v>
      </c>
      <c r="F27" s="21">
        <f>0.5*6.15+0.5*4.46</f>
        <v>5.3049999999999997</v>
      </c>
      <c r="G27" s="21" t="s">
        <v>91</v>
      </c>
      <c r="H27" s="13" t="s">
        <v>94</v>
      </c>
      <c r="I27" s="38"/>
      <c r="J27" s="39"/>
      <c r="K27" s="39"/>
      <c r="L27" s="37"/>
      <c r="M27" s="37"/>
    </row>
    <row r="28" spans="1:13" ht="60" x14ac:dyDescent="0.25">
      <c r="A28" s="8">
        <v>9</v>
      </c>
      <c r="B28" s="210"/>
      <c r="C28" s="144" t="s">
        <v>13</v>
      </c>
      <c r="D28" s="14" t="s">
        <v>15</v>
      </c>
      <c r="E28" s="115" t="s">
        <v>9</v>
      </c>
      <c r="F28" s="21">
        <f>2*F27</f>
        <v>10.61</v>
      </c>
      <c r="G28" s="21" t="s">
        <v>92</v>
      </c>
      <c r="H28" s="156" t="s">
        <v>95</v>
      </c>
      <c r="I28" s="38"/>
      <c r="J28" s="39"/>
      <c r="K28" s="39"/>
      <c r="L28" s="37"/>
      <c r="M28" s="37"/>
    </row>
    <row r="29" spans="1:13" ht="45" x14ac:dyDescent="0.25">
      <c r="A29" s="8">
        <v>10</v>
      </c>
      <c r="B29" s="210"/>
      <c r="C29" s="144" t="s">
        <v>14</v>
      </c>
      <c r="D29" s="14" t="s">
        <v>16</v>
      </c>
      <c r="E29" s="115" t="s">
        <v>9</v>
      </c>
      <c r="F29" s="21">
        <f>F28</f>
        <v>10.61</v>
      </c>
      <c r="G29" s="21" t="str">
        <f>G28</f>
        <v>2*(0,5*6,15+0,5*4,46)</v>
      </c>
      <c r="H29" s="156" t="s">
        <v>95</v>
      </c>
      <c r="I29" s="38"/>
      <c r="J29" s="39"/>
      <c r="K29" s="39"/>
      <c r="L29" s="37"/>
      <c r="M29" s="37"/>
    </row>
    <row r="30" spans="1:13" ht="45" x14ac:dyDescent="0.25">
      <c r="A30" s="8">
        <v>11</v>
      </c>
      <c r="B30" s="210"/>
      <c r="C30" s="144" t="s">
        <v>18</v>
      </c>
      <c r="D30" s="14" t="s">
        <v>17</v>
      </c>
      <c r="E30" s="115" t="s">
        <v>9</v>
      </c>
      <c r="F30" s="21">
        <f>F29</f>
        <v>10.61</v>
      </c>
      <c r="G30" s="21" t="str">
        <f>G29</f>
        <v>2*(0,5*6,15+0,5*4,46)</v>
      </c>
      <c r="H30" s="156" t="s">
        <v>95</v>
      </c>
      <c r="I30" s="38"/>
      <c r="J30" s="39"/>
      <c r="K30" s="39"/>
      <c r="L30" s="37"/>
      <c r="M30" s="37"/>
    </row>
    <row r="31" spans="1:13" ht="30" customHeight="1" x14ac:dyDescent="0.25">
      <c r="A31" s="8">
        <v>12</v>
      </c>
      <c r="B31" s="144" t="s">
        <v>72</v>
      </c>
      <c r="C31" s="150">
        <v>4006</v>
      </c>
      <c r="D31" s="151" t="s">
        <v>69</v>
      </c>
      <c r="E31" s="115" t="s">
        <v>70</v>
      </c>
      <c r="F31" s="21">
        <f>0.2*0.1*10.16</f>
        <v>0.20320000000000005</v>
      </c>
      <c r="G31" s="21" t="s">
        <v>96</v>
      </c>
      <c r="H31" s="13" t="s">
        <v>97</v>
      </c>
      <c r="I31" s="38"/>
      <c r="J31" s="39"/>
      <c r="K31" s="39"/>
      <c r="L31" s="37"/>
      <c r="M31" s="37"/>
    </row>
    <row r="32" spans="1:13" ht="45" x14ac:dyDescent="0.25">
      <c r="A32" s="8">
        <v>13</v>
      </c>
      <c r="B32" s="144" t="s">
        <v>71</v>
      </c>
      <c r="C32" s="150" t="s">
        <v>68</v>
      </c>
      <c r="D32" s="151" t="s">
        <v>67</v>
      </c>
      <c r="E32" s="115" t="s">
        <v>9</v>
      </c>
      <c r="F32" s="21">
        <v>53.67</v>
      </c>
      <c r="G32" s="21">
        <v>53.67</v>
      </c>
      <c r="H32" s="13" t="s">
        <v>50</v>
      </c>
      <c r="I32" s="38"/>
      <c r="J32" s="39"/>
      <c r="K32" s="39"/>
      <c r="L32" s="37"/>
      <c r="M32" s="37"/>
    </row>
    <row r="33" spans="1:13" ht="45" x14ac:dyDescent="0.25">
      <c r="A33" s="8">
        <v>14</v>
      </c>
      <c r="B33" s="148"/>
      <c r="C33" s="115" t="s">
        <v>22</v>
      </c>
      <c r="D33" s="152" t="s">
        <v>21</v>
      </c>
      <c r="E33" s="115" t="s">
        <v>20</v>
      </c>
      <c r="F33" s="21">
        <f>6.15+4.46+10.16</f>
        <v>20.77</v>
      </c>
      <c r="G33" s="21" t="s">
        <v>98</v>
      </c>
      <c r="H33" s="13" t="s">
        <v>51</v>
      </c>
      <c r="I33" s="38"/>
      <c r="J33" s="39"/>
      <c r="K33" s="39"/>
      <c r="L33" s="37"/>
      <c r="M33" s="37"/>
    </row>
    <row r="34" spans="1:13" ht="30" x14ac:dyDescent="0.25">
      <c r="A34" s="8">
        <v>15</v>
      </c>
      <c r="B34" s="144" t="s">
        <v>80</v>
      </c>
      <c r="C34" s="115" t="s">
        <v>24</v>
      </c>
      <c r="D34" s="152" t="s">
        <v>23</v>
      </c>
      <c r="E34" s="115" t="s">
        <v>20</v>
      </c>
      <c r="F34" s="21">
        <v>10.28</v>
      </c>
      <c r="G34" s="21">
        <v>10.28</v>
      </c>
      <c r="H34" s="13" t="s">
        <v>51</v>
      </c>
      <c r="I34" s="38"/>
      <c r="J34" s="39"/>
      <c r="K34" s="39"/>
      <c r="L34" s="37"/>
      <c r="M34" s="37"/>
    </row>
    <row r="35" spans="1:13" ht="45" x14ac:dyDescent="0.25">
      <c r="A35" s="8">
        <v>16</v>
      </c>
      <c r="B35" s="143" t="s">
        <v>73</v>
      </c>
      <c r="C35" s="115" t="s">
        <v>25</v>
      </c>
      <c r="D35" s="152" t="s">
        <v>26</v>
      </c>
      <c r="E35" s="115" t="s">
        <v>20</v>
      </c>
      <c r="F35" s="21">
        <f>6.15+4.46</f>
        <v>10.61</v>
      </c>
      <c r="G35" s="21">
        <f>6.15+4.46</f>
        <v>10.61</v>
      </c>
      <c r="H35" s="13" t="s">
        <v>51</v>
      </c>
      <c r="I35" s="38"/>
      <c r="J35" s="39"/>
      <c r="K35" s="39"/>
      <c r="L35" s="37"/>
      <c r="M35" s="37"/>
    </row>
    <row r="36" spans="1:13" ht="60" x14ac:dyDescent="0.25">
      <c r="A36" s="8">
        <v>17</v>
      </c>
      <c r="B36" s="144" t="s">
        <v>76</v>
      </c>
      <c r="C36" s="147" t="s">
        <v>62</v>
      </c>
      <c r="D36" s="146" t="s">
        <v>61</v>
      </c>
      <c r="E36" s="115" t="s">
        <v>20</v>
      </c>
      <c r="F36" s="21">
        <f>2.66*2</f>
        <v>5.32</v>
      </c>
      <c r="G36" s="21">
        <f>2.66*2</f>
        <v>5.32</v>
      </c>
      <c r="H36" s="13" t="s">
        <v>51</v>
      </c>
      <c r="I36" s="38"/>
      <c r="J36" s="39"/>
      <c r="K36" s="39"/>
      <c r="L36" s="37"/>
      <c r="M36" s="37"/>
    </row>
    <row r="37" spans="1:13" ht="30" customHeight="1" x14ac:dyDescent="0.25">
      <c r="A37" s="29"/>
      <c r="B37" s="30"/>
      <c r="C37" s="33"/>
      <c r="D37" s="18"/>
      <c r="E37" s="3"/>
      <c r="F37" s="31"/>
      <c r="G37" s="117"/>
      <c r="H37" s="5"/>
      <c r="I37" s="46"/>
      <c r="J37" s="39"/>
      <c r="K37" s="39"/>
      <c r="L37" s="37"/>
      <c r="M37" s="37"/>
    </row>
    <row r="38" spans="1:13" x14ac:dyDescent="0.25">
      <c r="A38" s="54"/>
      <c r="B38" s="55"/>
      <c r="C38" s="56"/>
      <c r="D38" s="57"/>
      <c r="E38" s="58"/>
      <c r="F38" s="59"/>
      <c r="G38" s="119"/>
      <c r="H38" s="123"/>
      <c r="I38" s="40"/>
      <c r="J38" s="39"/>
      <c r="K38" s="39"/>
      <c r="L38" s="37"/>
      <c r="M38" s="37"/>
    </row>
    <row r="39" spans="1:13" x14ac:dyDescent="0.25">
      <c r="A39" s="63"/>
      <c r="B39" s="49" t="s">
        <v>34</v>
      </c>
      <c r="C39" s="50" t="s">
        <v>35</v>
      </c>
      <c r="D39" s="64"/>
      <c r="E39" s="203" t="s">
        <v>36</v>
      </c>
      <c r="F39" s="203"/>
      <c r="G39" s="203"/>
      <c r="H39" s="208"/>
      <c r="L39" s="37"/>
      <c r="M39" s="37"/>
    </row>
    <row r="40" spans="1:13" x14ac:dyDescent="0.25">
      <c r="A40" s="63"/>
      <c r="B40" s="66" t="s">
        <v>37</v>
      </c>
      <c r="C40" s="50" t="s">
        <v>38</v>
      </c>
      <c r="D40" s="64"/>
      <c r="E40" s="52" t="s">
        <v>39</v>
      </c>
      <c r="F40" s="202" t="s">
        <v>40</v>
      </c>
      <c r="G40" s="202"/>
      <c r="H40" s="209"/>
      <c r="L40" s="37"/>
      <c r="M40" s="37"/>
    </row>
    <row r="41" spans="1:13" x14ac:dyDescent="0.25">
      <c r="A41" s="68"/>
      <c r="B41" s="66"/>
      <c r="C41" s="69"/>
      <c r="D41" s="64"/>
      <c r="E41" s="52" t="s">
        <v>41</v>
      </c>
      <c r="F41" s="202" t="s">
        <v>42</v>
      </c>
      <c r="G41" s="202"/>
      <c r="H41" s="209"/>
      <c r="L41" s="37"/>
      <c r="M41" s="37"/>
    </row>
    <row r="42" spans="1:13" x14ac:dyDescent="0.25">
      <c r="A42" s="63"/>
      <c r="B42" s="70"/>
      <c r="C42" s="71"/>
      <c r="D42" s="64"/>
      <c r="E42" s="72"/>
      <c r="F42" s="73"/>
      <c r="G42" s="120"/>
      <c r="H42" s="126"/>
      <c r="L42" s="37"/>
      <c r="M42" s="37"/>
    </row>
    <row r="43" spans="1:13" x14ac:dyDescent="0.25">
      <c r="A43" s="63"/>
      <c r="B43" s="70"/>
      <c r="C43" s="71"/>
      <c r="D43" s="64"/>
      <c r="E43" s="72"/>
      <c r="F43" s="73"/>
      <c r="G43" s="120"/>
      <c r="H43" s="126"/>
      <c r="L43" s="37"/>
      <c r="M43" s="37"/>
    </row>
    <row r="44" spans="1:13" x14ac:dyDescent="0.25">
      <c r="A44" s="77"/>
      <c r="B44" s="78"/>
      <c r="C44" s="79"/>
      <c r="D44" s="80"/>
      <c r="E44" s="81"/>
      <c r="F44" s="82"/>
      <c r="G44" s="121"/>
      <c r="H44" s="127"/>
    </row>
  </sheetData>
  <mergeCells count="16">
    <mergeCell ref="A1:H11"/>
    <mergeCell ref="A16:H16"/>
    <mergeCell ref="A14:F14"/>
    <mergeCell ref="G13:H13"/>
    <mergeCell ref="G12:H12"/>
    <mergeCell ref="A12:F13"/>
    <mergeCell ref="E39:H39"/>
    <mergeCell ref="F40:H40"/>
    <mergeCell ref="F41:H41"/>
    <mergeCell ref="A17:H17"/>
    <mergeCell ref="A15:F15"/>
    <mergeCell ref="G14:G15"/>
    <mergeCell ref="B27:B30"/>
    <mergeCell ref="B20:G20"/>
    <mergeCell ref="B23:G23"/>
    <mergeCell ref="B25:G25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22" zoomScale="85" zoomScaleNormal="85" workbookViewId="0">
      <selection sqref="A1:I44"/>
    </sheetView>
  </sheetViews>
  <sheetFormatPr defaultRowHeight="15" x14ac:dyDescent="0.25"/>
  <cols>
    <col min="1" max="1" width="9.140625" style="140"/>
    <col min="2" max="2" width="33.5703125" style="23" customWidth="1"/>
    <col min="3" max="3" width="33.5703125" style="1" customWidth="1"/>
    <col min="4" max="4" width="40" style="20" customWidth="1"/>
    <col min="6" max="6" width="14.7109375" style="27" bestFit="1" customWidth="1"/>
    <col min="7" max="7" width="16.140625" style="6" bestFit="1" customWidth="1"/>
    <col min="8" max="8" width="24.5703125" style="17" bestFit="1" customWidth="1"/>
    <col min="9" max="9" width="12.85546875" style="6" bestFit="1" customWidth="1"/>
    <col min="10" max="10" width="17.7109375" style="7" customWidth="1"/>
    <col min="11" max="11" width="11.85546875" bestFit="1" customWidth="1"/>
  </cols>
  <sheetData>
    <row r="1" spans="1:12" x14ac:dyDescent="0.25">
      <c r="A1" s="190"/>
      <c r="B1" s="190"/>
      <c r="C1" s="190"/>
      <c r="D1" s="190"/>
      <c r="E1" s="190"/>
      <c r="F1" s="190"/>
      <c r="G1" s="190"/>
      <c r="H1" s="190"/>
      <c r="I1" s="190"/>
    </row>
    <row r="2" spans="1:12" x14ac:dyDescent="0.25">
      <c r="A2" s="190"/>
      <c r="B2" s="190"/>
      <c r="C2" s="190"/>
      <c r="D2" s="190"/>
      <c r="E2" s="190"/>
      <c r="F2" s="190"/>
      <c r="G2" s="190"/>
      <c r="H2" s="190"/>
      <c r="I2" s="190"/>
    </row>
    <row r="3" spans="1:12" x14ac:dyDescent="0.25">
      <c r="A3" s="190"/>
      <c r="B3" s="190"/>
      <c r="C3" s="190"/>
      <c r="D3" s="190"/>
      <c r="E3" s="190"/>
      <c r="F3" s="190"/>
      <c r="G3" s="190"/>
      <c r="H3" s="190"/>
      <c r="I3" s="190"/>
    </row>
    <row r="4" spans="1:12" x14ac:dyDescent="0.25">
      <c r="A4" s="190"/>
      <c r="B4" s="190"/>
      <c r="C4" s="190"/>
      <c r="D4" s="190"/>
      <c r="E4" s="190"/>
      <c r="F4" s="190"/>
      <c r="G4" s="190"/>
      <c r="H4" s="190"/>
      <c r="I4" s="190"/>
    </row>
    <row r="5" spans="1:12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12" x14ac:dyDescent="0.25">
      <c r="A6" s="190"/>
      <c r="B6" s="190"/>
      <c r="C6" s="190"/>
      <c r="D6" s="190"/>
      <c r="E6" s="190"/>
      <c r="F6" s="190"/>
      <c r="G6" s="190"/>
      <c r="H6" s="190"/>
      <c r="I6" s="190"/>
    </row>
    <row r="7" spans="1:12" x14ac:dyDescent="0.25">
      <c r="A7" s="190"/>
      <c r="B7" s="190"/>
      <c r="C7" s="190"/>
      <c r="D7" s="190"/>
      <c r="E7" s="190"/>
      <c r="F7" s="190"/>
      <c r="G7" s="190"/>
      <c r="H7" s="190"/>
      <c r="I7" s="190"/>
    </row>
    <row r="8" spans="1:12" x14ac:dyDescent="0.25">
      <c r="A8" s="190"/>
      <c r="B8" s="190"/>
      <c r="C8" s="190"/>
      <c r="D8" s="190"/>
      <c r="E8" s="190"/>
      <c r="F8" s="190"/>
      <c r="G8" s="190"/>
      <c r="H8" s="190"/>
      <c r="I8" s="190"/>
    </row>
    <row r="9" spans="1:12" x14ac:dyDescent="0.25">
      <c r="A9" s="190"/>
      <c r="B9" s="190"/>
      <c r="C9" s="190"/>
      <c r="D9" s="190"/>
      <c r="E9" s="190"/>
      <c r="F9" s="190"/>
      <c r="G9" s="190"/>
      <c r="H9" s="190"/>
      <c r="I9" s="190"/>
    </row>
    <row r="10" spans="1:12" x14ac:dyDescent="0.25">
      <c r="A10" s="190"/>
      <c r="B10" s="190"/>
      <c r="C10" s="190"/>
      <c r="D10" s="190"/>
      <c r="E10" s="190"/>
      <c r="F10" s="190"/>
      <c r="G10" s="190"/>
      <c r="H10" s="190"/>
      <c r="I10" s="190"/>
    </row>
    <row r="11" spans="1:12" x14ac:dyDescent="0.25">
      <c r="A11" s="190"/>
      <c r="B11" s="190"/>
      <c r="C11" s="190"/>
      <c r="D11" s="190"/>
      <c r="E11" s="190"/>
      <c r="F11" s="190"/>
      <c r="G11" s="190"/>
      <c r="H11" s="190"/>
      <c r="I11" s="190"/>
    </row>
    <row r="12" spans="1:12" ht="15" customHeight="1" x14ac:dyDescent="0.25">
      <c r="A12" s="191"/>
      <c r="B12" s="191"/>
      <c r="C12" s="191"/>
      <c r="D12" s="191"/>
      <c r="E12" s="191"/>
      <c r="F12" s="191"/>
      <c r="G12" s="192" t="s">
        <v>48</v>
      </c>
      <c r="H12" s="192"/>
      <c r="I12" s="192"/>
      <c r="J12" s="40"/>
      <c r="K12" s="41"/>
      <c r="L12" s="39"/>
    </row>
    <row r="13" spans="1:12" ht="15" customHeight="1" x14ac:dyDescent="0.25">
      <c r="A13" s="191"/>
      <c r="B13" s="191"/>
      <c r="C13" s="191"/>
      <c r="D13" s="191"/>
      <c r="E13" s="191"/>
      <c r="F13" s="191"/>
      <c r="G13" s="192" t="s">
        <v>111</v>
      </c>
      <c r="H13" s="192"/>
      <c r="I13" s="192"/>
      <c r="J13" s="40"/>
      <c r="K13" s="41"/>
      <c r="L13" s="39"/>
    </row>
    <row r="14" spans="1:12" ht="15" customHeight="1" x14ac:dyDescent="0.25">
      <c r="A14" s="193" t="s">
        <v>28</v>
      </c>
      <c r="B14" s="193"/>
      <c r="C14" s="193"/>
      <c r="D14" s="193"/>
      <c r="E14" s="193"/>
      <c r="F14" s="193"/>
      <c r="G14" s="194" t="s">
        <v>30</v>
      </c>
      <c r="H14" s="195" t="s">
        <v>31</v>
      </c>
      <c r="I14" s="196"/>
      <c r="J14" s="40"/>
      <c r="K14" s="41"/>
      <c r="L14" s="39"/>
    </row>
    <row r="15" spans="1:12" ht="15" customHeight="1" x14ac:dyDescent="0.25">
      <c r="A15" s="193" t="s">
        <v>65</v>
      </c>
      <c r="B15" s="193"/>
      <c r="C15" s="193"/>
      <c r="D15" s="193"/>
      <c r="E15" s="193"/>
      <c r="F15" s="193"/>
      <c r="G15" s="194"/>
      <c r="H15" s="197" t="s">
        <v>32</v>
      </c>
      <c r="I15" s="198"/>
      <c r="J15" s="40"/>
      <c r="K15" s="42"/>
      <c r="L15" s="39"/>
    </row>
    <row r="16" spans="1:12" ht="21" customHeight="1" x14ac:dyDescent="0.25">
      <c r="A16" s="204" t="s">
        <v>110</v>
      </c>
      <c r="B16" s="205"/>
      <c r="C16" s="205"/>
      <c r="D16" s="205"/>
      <c r="E16" s="205"/>
      <c r="F16" s="205"/>
      <c r="G16" s="205"/>
      <c r="H16" s="205"/>
      <c r="I16" s="206"/>
      <c r="J16" s="38"/>
      <c r="K16" s="43"/>
      <c r="L16" s="39"/>
    </row>
    <row r="17" spans="1:14" ht="15" customHeight="1" x14ac:dyDescent="0.25">
      <c r="A17" s="195" t="s">
        <v>100</v>
      </c>
      <c r="B17" s="207"/>
      <c r="C17" s="207"/>
      <c r="D17" s="207"/>
      <c r="E17" s="207"/>
      <c r="F17" s="207"/>
      <c r="G17" s="207"/>
      <c r="H17" s="207"/>
      <c r="I17" s="196"/>
      <c r="J17" s="45"/>
      <c r="K17" s="42"/>
      <c r="L17" s="39"/>
    </row>
    <row r="18" spans="1:14" x14ac:dyDescent="0.25">
      <c r="A18" s="2" t="s">
        <v>11</v>
      </c>
      <c r="B18" s="11">
        <v>0.22470000000000001</v>
      </c>
      <c r="C18" s="11"/>
      <c r="D18" s="18"/>
      <c r="E18" s="3"/>
      <c r="F18" s="28"/>
      <c r="G18" s="9"/>
      <c r="H18" s="15"/>
      <c r="I18" s="5"/>
      <c r="J18" s="38"/>
      <c r="K18" s="39"/>
      <c r="L18" s="39"/>
    </row>
    <row r="19" spans="1:14" x14ac:dyDescent="0.25">
      <c r="A19" s="4" t="s">
        <v>0</v>
      </c>
      <c r="B19" s="8" t="s">
        <v>1</v>
      </c>
      <c r="C19" s="8" t="s">
        <v>12</v>
      </c>
      <c r="D19" s="19" t="s">
        <v>2</v>
      </c>
      <c r="E19" s="4" t="s">
        <v>3</v>
      </c>
      <c r="F19" s="116" t="s">
        <v>4</v>
      </c>
      <c r="G19" s="10" t="s">
        <v>5</v>
      </c>
      <c r="H19" s="16" t="s">
        <v>6</v>
      </c>
      <c r="I19" s="10" t="s">
        <v>7</v>
      </c>
      <c r="J19" s="38"/>
      <c r="K19" s="39"/>
      <c r="L19" s="39"/>
    </row>
    <row r="20" spans="1:14" ht="30" customHeight="1" x14ac:dyDescent="0.25">
      <c r="A20" s="8">
        <v>1</v>
      </c>
      <c r="B20" s="153" t="s">
        <v>64</v>
      </c>
      <c r="C20" s="154"/>
      <c r="D20" s="154"/>
      <c r="E20" s="154"/>
      <c r="F20" s="154"/>
      <c r="G20" s="154"/>
      <c r="H20" s="154"/>
      <c r="I20" s="141"/>
      <c r="J20" s="38"/>
      <c r="K20" s="39"/>
      <c r="L20" s="39"/>
    </row>
    <row r="21" spans="1:14" ht="30" x14ac:dyDescent="0.25">
      <c r="A21" s="8">
        <v>2</v>
      </c>
      <c r="B21" s="115" t="s">
        <v>87</v>
      </c>
      <c r="C21" s="157" t="s">
        <v>83</v>
      </c>
      <c r="D21" s="155" t="s">
        <v>82</v>
      </c>
      <c r="E21" s="144" t="s">
        <v>84</v>
      </c>
      <c r="F21" s="22">
        <v>1</v>
      </c>
      <c r="G21" s="156">
        <v>18.36</v>
      </c>
      <c r="H21" s="156">
        <f>G21+G21*B$18</f>
        <v>22.485492000000001</v>
      </c>
      <c r="I21" s="156">
        <f t="shared" ref="I21" si="0">H21*F21</f>
        <v>22.485492000000001</v>
      </c>
      <c r="J21" s="38"/>
      <c r="K21" s="39"/>
      <c r="L21" s="39"/>
    </row>
    <row r="22" spans="1:14" ht="30" x14ac:dyDescent="0.25">
      <c r="A22" s="8">
        <v>3</v>
      </c>
      <c r="B22" s="115" t="s">
        <v>87</v>
      </c>
      <c r="C22" s="157" t="s">
        <v>86</v>
      </c>
      <c r="D22" s="155" t="s">
        <v>85</v>
      </c>
      <c r="E22" s="144" t="s">
        <v>84</v>
      </c>
      <c r="F22" s="22">
        <v>1</v>
      </c>
      <c r="G22" s="156">
        <v>13.26</v>
      </c>
      <c r="H22" s="156">
        <f>G22+G22*B$18</f>
        <v>16.239522000000001</v>
      </c>
      <c r="I22" s="156">
        <f t="shared" ref="I22" si="1">H22*F22</f>
        <v>16.239522000000001</v>
      </c>
      <c r="J22" s="38"/>
      <c r="K22" s="39"/>
      <c r="L22" s="39"/>
    </row>
    <row r="23" spans="1:14" ht="30" customHeight="1" x14ac:dyDescent="0.25">
      <c r="A23" s="8">
        <v>4</v>
      </c>
      <c r="B23" s="153" t="s">
        <v>81</v>
      </c>
      <c r="C23" s="154"/>
      <c r="D23" s="154"/>
      <c r="E23" s="154"/>
      <c r="F23" s="154"/>
      <c r="G23" s="154"/>
      <c r="H23" s="154"/>
      <c r="I23" s="5"/>
      <c r="J23" s="38"/>
      <c r="K23" s="39"/>
      <c r="L23" s="39"/>
    </row>
    <row r="24" spans="1:14" ht="75" x14ac:dyDescent="0.25">
      <c r="A24" s="8">
        <v>5</v>
      </c>
      <c r="B24" s="145"/>
      <c r="C24" s="12" t="s">
        <v>89</v>
      </c>
      <c r="D24" s="158" t="s">
        <v>88</v>
      </c>
      <c r="E24" s="115" t="s">
        <v>9</v>
      </c>
      <c r="F24" s="21">
        <v>53.34</v>
      </c>
      <c r="G24" s="13">
        <v>33.6</v>
      </c>
      <c r="H24" s="156">
        <f>G24+G24*B$18</f>
        <v>41.149920000000002</v>
      </c>
      <c r="I24" s="156">
        <f t="shared" ref="I24" si="2">H24*F24</f>
        <v>2194.9367328000003</v>
      </c>
      <c r="J24" s="38"/>
      <c r="K24" s="39"/>
      <c r="L24" s="39"/>
    </row>
    <row r="25" spans="1:14" ht="30" customHeight="1" x14ac:dyDescent="0.25">
      <c r="A25" s="8">
        <v>6</v>
      </c>
      <c r="B25" s="153" t="s">
        <v>8</v>
      </c>
      <c r="C25" s="154"/>
      <c r="D25" s="154"/>
      <c r="E25" s="154"/>
      <c r="F25" s="154"/>
      <c r="G25" s="154"/>
      <c r="H25" s="154"/>
      <c r="I25" s="5"/>
      <c r="J25" s="46"/>
      <c r="K25" s="39"/>
      <c r="L25" s="39"/>
      <c r="M25" s="37"/>
      <c r="N25" s="37"/>
    </row>
    <row r="26" spans="1:14" ht="60" x14ac:dyDescent="0.25">
      <c r="A26" s="8">
        <v>7</v>
      </c>
      <c r="B26" s="115" t="s">
        <v>75</v>
      </c>
      <c r="C26" s="12" t="s">
        <v>74</v>
      </c>
      <c r="D26" s="26" t="s">
        <v>78</v>
      </c>
      <c r="E26" s="115" t="s">
        <v>9</v>
      </c>
      <c r="F26" s="115">
        <f>(10.28*2.66)-(2.5*2.2)</f>
        <v>21.844799999999999</v>
      </c>
      <c r="G26" s="149">
        <f>451.72/2.2</f>
        <v>205.32727272727271</v>
      </c>
      <c r="H26" s="13">
        <f>G26+G26*B$18</f>
        <v>251.4643109090909</v>
      </c>
      <c r="I26" s="13">
        <f t="shared" ref="I26" si="3">H26*F26</f>
        <v>5493.1875789469086</v>
      </c>
      <c r="J26" s="46"/>
      <c r="K26" s="39"/>
      <c r="L26" s="39"/>
      <c r="M26" s="37"/>
      <c r="N26" s="37"/>
    </row>
    <row r="27" spans="1:14" ht="60" x14ac:dyDescent="0.25">
      <c r="A27" s="8">
        <v>8</v>
      </c>
      <c r="B27" s="210" t="s">
        <v>77</v>
      </c>
      <c r="C27" s="36" t="s">
        <v>19</v>
      </c>
      <c r="D27" s="14" t="s">
        <v>10</v>
      </c>
      <c r="E27" s="35" t="s">
        <v>9</v>
      </c>
      <c r="F27" s="21">
        <f>0.5*6.15+0.5*4.46</f>
        <v>5.3049999999999997</v>
      </c>
      <c r="G27" s="13">
        <v>39.31</v>
      </c>
      <c r="H27" s="13">
        <f>G27+G27*B$18</f>
        <v>48.142957000000003</v>
      </c>
      <c r="I27" s="13">
        <f t="shared" ref="I27:I36" si="4">H27*F27</f>
        <v>255.39838688500001</v>
      </c>
      <c r="J27" s="46" t="s">
        <v>79</v>
      </c>
      <c r="K27" s="39"/>
      <c r="L27" s="39"/>
      <c r="M27" s="37"/>
      <c r="N27" s="37"/>
    </row>
    <row r="28" spans="1:14" ht="60" x14ac:dyDescent="0.25">
      <c r="A28" s="8">
        <v>9</v>
      </c>
      <c r="B28" s="210"/>
      <c r="C28" s="36" t="s">
        <v>13</v>
      </c>
      <c r="D28" s="14" t="s">
        <v>15</v>
      </c>
      <c r="E28" s="35" t="s">
        <v>9</v>
      </c>
      <c r="F28" s="21">
        <f>2*F27</f>
        <v>10.61</v>
      </c>
      <c r="G28" s="13">
        <v>5.57</v>
      </c>
      <c r="H28" s="13">
        <f t="shared" ref="H28:H36" si="5">G28+G28*B$18</f>
        <v>6.8215790000000007</v>
      </c>
      <c r="I28" s="13">
        <f t="shared" si="4"/>
        <v>72.376953190000009</v>
      </c>
      <c r="J28" s="46" t="s">
        <v>79</v>
      </c>
      <c r="K28" s="39"/>
      <c r="L28" s="39"/>
      <c r="M28" s="37"/>
      <c r="N28" s="37"/>
    </row>
    <row r="29" spans="1:14" ht="45" x14ac:dyDescent="0.25">
      <c r="A29" s="8">
        <v>10</v>
      </c>
      <c r="B29" s="210"/>
      <c r="C29" s="36" t="s">
        <v>14</v>
      </c>
      <c r="D29" s="14" t="s">
        <v>16</v>
      </c>
      <c r="E29" s="35" t="s">
        <v>9</v>
      </c>
      <c r="F29" s="21">
        <f>F28</f>
        <v>10.61</v>
      </c>
      <c r="G29" s="13">
        <v>20.73</v>
      </c>
      <c r="H29" s="13">
        <f t="shared" si="5"/>
        <v>25.388031000000002</v>
      </c>
      <c r="I29" s="13">
        <f t="shared" si="4"/>
        <v>269.36700890999998</v>
      </c>
      <c r="J29" s="46" t="s">
        <v>79</v>
      </c>
      <c r="K29" s="39"/>
      <c r="L29" s="39"/>
      <c r="M29" s="37"/>
      <c r="N29" s="37"/>
    </row>
    <row r="30" spans="1:14" ht="45" x14ac:dyDescent="0.25">
      <c r="A30" s="8">
        <v>11</v>
      </c>
      <c r="B30" s="210"/>
      <c r="C30" s="36" t="s">
        <v>18</v>
      </c>
      <c r="D30" s="14" t="s">
        <v>17</v>
      </c>
      <c r="E30" s="35" t="s">
        <v>9</v>
      </c>
      <c r="F30" s="21">
        <f>F29</f>
        <v>10.61</v>
      </c>
      <c r="G30" s="13">
        <v>19.489999999999998</v>
      </c>
      <c r="H30" s="13">
        <f t="shared" si="5"/>
        <v>23.869402999999998</v>
      </c>
      <c r="I30" s="13">
        <f t="shared" si="4"/>
        <v>253.25436582999998</v>
      </c>
      <c r="J30" s="46" t="s">
        <v>79</v>
      </c>
      <c r="K30" s="39"/>
      <c r="L30" s="39"/>
      <c r="M30" s="37"/>
      <c r="N30" s="37"/>
    </row>
    <row r="31" spans="1:14" ht="30" customHeight="1" x14ac:dyDescent="0.25">
      <c r="A31" s="8">
        <v>12</v>
      </c>
      <c r="B31" s="144" t="s">
        <v>72</v>
      </c>
      <c r="C31" s="150">
        <v>4006</v>
      </c>
      <c r="D31" s="151" t="s">
        <v>69</v>
      </c>
      <c r="E31" s="115" t="s">
        <v>70</v>
      </c>
      <c r="F31" s="21">
        <f>0.2*0.1*10.16</f>
        <v>0.20320000000000005</v>
      </c>
      <c r="G31" s="13">
        <v>924.74</v>
      </c>
      <c r="H31" s="13">
        <f t="shared" si="5"/>
        <v>1132.529078</v>
      </c>
      <c r="I31" s="13">
        <f t="shared" si="4"/>
        <v>230.12990864960005</v>
      </c>
      <c r="J31" s="46"/>
      <c r="K31" s="39"/>
      <c r="L31" s="39"/>
      <c r="M31" s="37"/>
      <c r="N31" s="37"/>
    </row>
    <row r="32" spans="1:14" ht="45" x14ac:dyDescent="0.25">
      <c r="A32" s="8">
        <v>13</v>
      </c>
      <c r="B32" s="144" t="s">
        <v>71</v>
      </c>
      <c r="C32" s="150" t="s">
        <v>68</v>
      </c>
      <c r="D32" s="151" t="s">
        <v>67</v>
      </c>
      <c r="E32" s="115" t="s">
        <v>9</v>
      </c>
      <c r="F32" s="21">
        <v>53.67</v>
      </c>
      <c r="G32" s="13">
        <v>171.89</v>
      </c>
      <c r="H32" s="13">
        <f t="shared" si="5"/>
        <v>210.51368299999999</v>
      </c>
      <c r="I32" s="13">
        <f t="shared" si="4"/>
        <v>11298.26936661</v>
      </c>
      <c r="J32" s="46"/>
      <c r="K32" s="39"/>
      <c r="L32" s="39"/>
      <c r="M32" s="37"/>
      <c r="N32" s="37"/>
    </row>
    <row r="33" spans="1:14" ht="45" x14ac:dyDescent="0.25">
      <c r="A33" s="8">
        <v>14</v>
      </c>
      <c r="B33" s="148"/>
      <c r="C33" s="115" t="s">
        <v>22</v>
      </c>
      <c r="D33" s="152" t="s">
        <v>21</v>
      </c>
      <c r="E33" s="115" t="s">
        <v>20</v>
      </c>
      <c r="F33" s="21">
        <f>6.15+4.46+10.16</f>
        <v>20.77</v>
      </c>
      <c r="G33" s="13">
        <v>23.05</v>
      </c>
      <c r="H33" s="13">
        <f t="shared" si="5"/>
        <v>28.229334999999999</v>
      </c>
      <c r="I33" s="13">
        <f t="shared" si="4"/>
        <v>586.32328795000001</v>
      </c>
      <c r="J33" s="46"/>
      <c r="K33" s="39"/>
      <c r="L33" s="39"/>
      <c r="M33" s="37"/>
      <c r="N33" s="37"/>
    </row>
    <row r="34" spans="1:14" ht="30" x14ac:dyDescent="0.25">
      <c r="A34" s="8">
        <v>15</v>
      </c>
      <c r="B34" s="148" t="s">
        <v>80</v>
      </c>
      <c r="C34" s="115" t="s">
        <v>24</v>
      </c>
      <c r="D34" s="152" t="s">
        <v>23</v>
      </c>
      <c r="E34" s="115" t="s">
        <v>20</v>
      </c>
      <c r="F34" s="21">
        <v>10.28</v>
      </c>
      <c r="G34" s="13">
        <v>95.54</v>
      </c>
      <c r="H34" s="13">
        <f t="shared" si="5"/>
        <v>117.00783800000001</v>
      </c>
      <c r="I34" s="13">
        <f t="shared" si="4"/>
        <v>1202.8405746399999</v>
      </c>
      <c r="J34" s="46"/>
      <c r="K34" s="39"/>
      <c r="L34" s="39"/>
      <c r="M34" s="37"/>
      <c r="N34" s="37"/>
    </row>
    <row r="35" spans="1:14" ht="45" x14ac:dyDescent="0.25">
      <c r="A35" s="8">
        <v>16</v>
      </c>
      <c r="B35" s="143" t="s">
        <v>73</v>
      </c>
      <c r="C35" s="115" t="s">
        <v>25</v>
      </c>
      <c r="D35" s="152" t="s">
        <v>26</v>
      </c>
      <c r="E35" s="115" t="s">
        <v>20</v>
      </c>
      <c r="F35" s="21">
        <f>6.15+4.46</f>
        <v>10.61</v>
      </c>
      <c r="G35" s="13">
        <v>49.87</v>
      </c>
      <c r="H35" s="13">
        <f t="shared" si="5"/>
        <v>61.075789</v>
      </c>
      <c r="I35" s="13">
        <f t="shared" si="4"/>
        <v>648.01412128999993</v>
      </c>
      <c r="J35" s="46" t="s">
        <v>79</v>
      </c>
      <c r="K35" s="39"/>
      <c r="L35" s="39"/>
      <c r="M35" s="37"/>
      <c r="N35" s="37"/>
    </row>
    <row r="36" spans="1:14" ht="60" x14ac:dyDescent="0.25">
      <c r="A36" s="8">
        <v>17</v>
      </c>
      <c r="B36" s="114" t="s">
        <v>76</v>
      </c>
      <c r="C36" s="147" t="s">
        <v>62</v>
      </c>
      <c r="D36" s="146" t="s">
        <v>61</v>
      </c>
      <c r="E36" s="115" t="s">
        <v>20</v>
      </c>
      <c r="F36" s="21">
        <f>2.66*2</f>
        <v>5.32</v>
      </c>
      <c r="G36" s="13">
        <v>25.02</v>
      </c>
      <c r="H36" s="13">
        <f t="shared" si="5"/>
        <v>30.641994</v>
      </c>
      <c r="I36" s="13">
        <f t="shared" si="4"/>
        <v>163.01540808000001</v>
      </c>
      <c r="J36" s="38"/>
      <c r="K36" s="39"/>
      <c r="L36" s="39"/>
      <c r="M36" s="37"/>
      <c r="N36" s="37"/>
    </row>
    <row r="37" spans="1:14" ht="30" customHeight="1" x14ac:dyDescent="0.25">
      <c r="A37" s="29"/>
      <c r="B37" s="30"/>
      <c r="C37" s="34"/>
      <c r="D37" s="18"/>
      <c r="E37" s="3"/>
      <c r="F37" s="31"/>
      <c r="G37" s="9"/>
      <c r="H37" s="5" t="s">
        <v>27</v>
      </c>
      <c r="I37" s="32">
        <f>SUM(I21:I36)</f>
        <v>22705.838707781506</v>
      </c>
      <c r="J37" s="46"/>
      <c r="K37" s="39"/>
      <c r="L37" s="39"/>
      <c r="M37" s="37"/>
      <c r="N37" s="37"/>
    </row>
    <row r="38" spans="1:14" x14ac:dyDescent="0.25">
      <c r="A38" s="137"/>
      <c r="B38" s="55"/>
      <c r="C38" s="56"/>
      <c r="D38" s="57"/>
      <c r="E38" s="58"/>
      <c r="F38" s="59"/>
      <c r="G38" s="60"/>
      <c r="H38" s="61"/>
      <c r="I38" s="62"/>
      <c r="J38" s="40"/>
      <c r="K38" s="39"/>
      <c r="L38" s="39"/>
      <c r="M38" s="37"/>
      <c r="N38" s="37"/>
    </row>
    <row r="39" spans="1:14" x14ac:dyDescent="0.25">
      <c r="A39" s="138"/>
      <c r="B39" s="49" t="s">
        <v>34</v>
      </c>
      <c r="C39" s="50" t="s">
        <v>35</v>
      </c>
      <c r="D39" s="64"/>
      <c r="E39" s="203" t="s">
        <v>36</v>
      </c>
      <c r="F39" s="203"/>
      <c r="G39" s="203"/>
      <c r="H39" s="203"/>
      <c r="I39" s="65"/>
      <c r="M39" s="37"/>
      <c r="N39" s="37"/>
    </row>
    <row r="40" spans="1:14" x14ac:dyDescent="0.25">
      <c r="A40" s="138"/>
      <c r="B40" s="66" t="s">
        <v>37</v>
      </c>
      <c r="C40" s="50" t="s">
        <v>38</v>
      </c>
      <c r="D40" s="64"/>
      <c r="E40" s="52" t="s">
        <v>39</v>
      </c>
      <c r="F40" s="202" t="s">
        <v>40</v>
      </c>
      <c r="G40" s="202"/>
      <c r="H40" s="202"/>
      <c r="I40" s="67"/>
      <c r="M40" s="37"/>
      <c r="N40" s="37"/>
    </row>
    <row r="41" spans="1:14" x14ac:dyDescent="0.25">
      <c r="A41" s="68"/>
      <c r="B41" s="66"/>
      <c r="C41" s="69"/>
      <c r="D41" s="64"/>
      <c r="E41" s="52" t="s">
        <v>41</v>
      </c>
      <c r="F41" s="202" t="s">
        <v>42</v>
      </c>
      <c r="G41" s="202"/>
      <c r="H41" s="202"/>
      <c r="I41" s="67"/>
      <c r="M41" s="37"/>
      <c r="N41" s="37"/>
    </row>
    <row r="42" spans="1:14" x14ac:dyDescent="0.25">
      <c r="A42" s="138"/>
      <c r="B42" s="70"/>
      <c r="C42" s="71"/>
      <c r="D42" s="64"/>
      <c r="E42" s="72"/>
      <c r="F42" s="73"/>
      <c r="G42" s="74"/>
      <c r="H42" s="75"/>
      <c r="I42" s="76"/>
      <c r="M42" s="37"/>
      <c r="N42" s="37"/>
    </row>
    <row r="43" spans="1:14" x14ac:dyDescent="0.25">
      <c r="A43" s="138"/>
      <c r="B43" s="70"/>
      <c r="C43" s="71"/>
      <c r="D43" s="64"/>
      <c r="E43" s="72"/>
      <c r="F43" s="73"/>
      <c r="G43" s="74"/>
      <c r="H43" s="75"/>
      <c r="I43" s="76"/>
      <c r="M43" s="37"/>
      <c r="N43" s="37"/>
    </row>
    <row r="44" spans="1:14" x14ac:dyDescent="0.25">
      <c r="A44" s="139"/>
      <c r="B44" s="78"/>
      <c r="C44" s="79"/>
      <c r="D44" s="80"/>
      <c r="E44" s="81"/>
      <c r="F44" s="82"/>
      <c r="G44" s="83"/>
      <c r="H44" s="84"/>
      <c r="I44" s="85"/>
    </row>
  </sheetData>
  <mergeCells count="15">
    <mergeCell ref="A1:I11"/>
    <mergeCell ref="A12:F13"/>
    <mergeCell ref="G12:I12"/>
    <mergeCell ref="G13:I13"/>
    <mergeCell ref="A14:F14"/>
    <mergeCell ref="G14:G15"/>
    <mergeCell ref="H14:I14"/>
    <mergeCell ref="A15:F15"/>
    <mergeCell ref="H15:I15"/>
    <mergeCell ref="F40:H40"/>
    <mergeCell ref="F41:H41"/>
    <mergeCell ref="E39:H39"/>
    <mergeCell ref="A16:I16"/>
    <mergeCell ref="A17:I17"/>
    <mergeCell ref="B27:B30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85" zoomScaleNormal="85" workbookViewId="0">
      <selection activeCell="G14" sqref="G14:G15"/>
    </sheetView>
  </sheetViews>
  <sheetFormatPr defaultRowHeight="15" x14ac:dyDescent="0.25"/>
  <cols>
    <col min="2" max="2" width="33.5703125" style="23" customWidth="1"/>
    <col min="3" max="3" width="33.5703125" style="1" customWidth="1"/>
    <col min="4" max="4" width="17.5703125" style="20" customWidth="1"/>
    <col min="5" max="5" width="11.85546875" customWidth="1"/>
    <col min="6" max="6" width="13.140625" style="27" customWidth="1"/>
    <col min="7" max="7" width="11.5703125" style="6" customWidth="1"/>
    <col min="8" max="8" width="12" style="17" customWidth="1"/>
    <col min="9" max="9" width="12.42578125" style="17" customWidth="1"/>
    <col min="10" max="10" width="17.7109375" style="7" customWidth="1"/>
  </cols>
  <sheetData>
    <row r="1" spans="1:12" x14ac:dyDescent="0.25">
      <c r="A1" s="190"/>
      <c r="B1" s="190"/>
      <c r="C1" s="190"/>
      <c r="D1" s="190"/>
      <c r="E1" s="190"/>
      <c r="F1" s="190"/>
      <c r="G1" s="190"/>
      <c r="H1" s="190"/>
      <c r="I1" s="190"/>
    </row>
    <row r="2" spans="1:12" x14ac:dyDescent="0.25">
      <c r="A2" s="190"/>
      <c r="B2" s="190"/>
      <c r="C2" s="190"/>
      <c r="D2" s="190"/>
      <c r="E2" s="190"/>
      <c r="F2" s="190"/>
      <c r="G2" s="190"/>
      <c r="H2" s="190"/>
      <c r="I2" s="190"/>
    </row>
    <row r="3" spans="1:12" x14ac:dyDescent="0.25">
      <c r="A3" s="190"/>
      <c r="B3" s="190"/>
      <c r="C3" s="190"/>
      <c r="D3" s="190"/>
      <c r="E3" s="190"/>
      <c r="F3" s="190"/>
      <c r="G3" s="190"/>
      <c r="H3" s="190"/>
      <c r="I3" s="190"/>
    </row>
    <row r="4" spans="1:12" x14ac:dyDescent="0.25">
      <c r="A4" s="190"/>
      <c r="B4" s="190"/>
      <c r="C4" s="190"/>
      <c r="D4" s="190"/>
      <c r="E4" s="190"/>
      <c r="F4" s="190"/>
      <c r="G4" s="190"/>
      <c r="H4" s="190"/>
      <c r="I4" s="190"/>
    </row>
    <row r="5" spans="1:12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12" x14ac:dyDescent="0.25">
      <c r="A6" s="190"/>
      <c r="B6" s="190"/>
      <c r="C6" s="190"/>
      <c r="D6" s="190"/>
      <c r="E6" s="190"/>
      <c r="F6" s="190"/>
      <c r="G6" s="190"/>
      <c r="H6" s="190"/>
      <c r="I6" s="190"/>
    </row>
    <row r="7" spans="1:12" x14ac:dyDescent="0.25">
      <c r="A7" s="190"/>
      <c r="B7" s="190"/>
      <c r="C7" s="190"/>
      <c r="D7" s="190"/>
      <c r="E7" s="190"/>
      <c r="F7" s="190"/>
      <c r="G7" s="190"/>
      <c r="H7" s="190"/>
      <c r="I7" s="190"/>
    </row>
    <row r="8" spans="1:12" x14ac:dyDescent="0.25">
      <c r="A8" s="190"/>
      <c r="B8" s="190"/>
      <c r="C8" s="190"/>
      <c r="D8" s="190"/>
      <c r="E8" s="190"/>
      <c r="F8" s="190"/>
      <c r="G8" s="190"/>
      <c r="H8" s="190"/>
      <c r="I8" s="190"/>
    </row>
    <row r="9" spans="1:12" x14ac:dyDescent="0.25">
      <c r="A9" s="190"/>
      <c r="B9" s="190"/>
      <c r="C9" s="190"/>
      <c r="D9" s="190"/>
      <c r="E9" s="190"/>
      <c r="F9" s="190"/>
      <c r="G9" s="190"/>
      <c r="H9" s="190"/>
      <c r="I9" s="190"/>
    </row>
    <row r="10" spans="1:12" x14ac:dyDescent="0.25">
      <c r="A10" s="190"/>
      <c r="B10" s="190"/>
      <c r="C10" s="190"/>
      <c r="D10" s="190"/>
      <c r="E10" s="190"/>
      <c r="F10" s="190"/>
      <c r="G10" s="190"/>
      <c r="H10" s="190"/>
      <c r="I10" s="190"/>
    </row>
    <row r="11" spans="1:12" x14ac:dyDescent="0.25">
      <c r="A11" s="190"/>
      <c r="B11" s="190"/>
      <c r="C11" s="190"/>
      <c r="D11" s="190"/>
      <c r="E11" s="190"/>
      <c r="F11" s="190"/>
      <c r="G11" s="190"/>
      <c r="H11" s="190"/>
      <c r="I11" s="190"/>
    </row>
    <row r="12" spans="1:12" ht="15" customHeight="1" x14ac:dyDescent="0.25">
      <c r="A12" s="191"/>
      <c r="B12" s="191"/>
      <c r="C12" s="191"/>
      <c r="D12" s="191"/>
      <c r="E12" s="191"/>
      <c r="F12" s="191"/>
      <c r="G12" s="192" t="s">
        <v>52</v>
      </c>
      <c r="H12" s="192"/>
      <c r="I12" s="192"/>
      <c r="J12" s="40"/>
      <c r="K12" s="41"/>
      <c r="L12" s="39"/>
    </row>
    <row r="13" spans="1:12" ht="15" customHeight="1" x14ac:dyDescent="0.25">
      <c r="A13" s="191"/>
      <c r="B13" s="191"/>
      <c r="C13" s="191"/>
      <c r="D13" s="191"/>
      <c r="E13" s="191"/>
      <c r="F13" s="191"/>
      <c r="G13" s="192" t="s">
        <v>111</v>
      </c>
      <c r="H13" s="192"/>
      <c r="I13" s="192"/>
      <c r="J13" s="40"/>
      <c r="K13" s="41"/>
      <c r="L13" s="39"/>
    </row>
    <row r="14" spans="1:12" ht="15" customHeight="1" x14ac:dyDescent="0.25">
      <c r="A14" s="193" t="s">
        <v>28</v>
      </c>
      <c r="B14" s="193"/>
      <c r="C14" s="193"/>
      <c r="D14" s="193"/>
      <c r="E14" s="193"/>
      <c r="F14" s="193"/>
      <c r="G14" s="194" t="s">
        <v>30</v>
      </c>
      <c r="H14" s="195" t="s">
        <v>31</v>
      </c>
      <c r="I14" s="196"/>
      <c r="J14" s="40"/>
      <c r="K14" s="41"/>
      <c r="L14" s="39"/>
    </row>
    <row r="15" spans="1:12" ht="15" customHeight="1" x14ac:dyDescent="0.25">
      <c r="A15" s="193" t="s">
        <v>109</v>
      </c>
      <c r="B15" s="193"/>
      <c r="C15" s="193"/>
      <c r="D15" s="193"/>
      <c r="E15" s="193"/>
      <c r="F15" s="193"/>
      <c r="G15" s="194"/>
      <c r="H15" s="197" t="s">
        <v>32</v>
      </c>
      <c r="I15" s="198"/>
      <c r="J15" s="40"/>
      <c r="K15" s="42"/>
      <c r="L15" s="39"/>
    </row>
    <row r="16" spans="1:12" ht="21" customHeight="1" x14ac:dyDescent="0.25">
      <c r="A16" s="204" t="s">
        <v>110</v>
      </c>
      <c r="B16" s="205"/>
      <c r="C16" s="205"/>
      <c r="D16" s="205"/>
      <c r="E16" s="205"/>
      <c r="F16" s="205"/>
      <c r="G16" s="205"/>
      <c r="H16" s="205"/>
      <c r="I16" s="206"/>
      <c r="J16" s="40"/>
      <c r="K16" s="43"/>
      <c r="L16" s="39"/>
    </row>
    <row r="17" spans="1:14" ht="23.25" customHeight="1" x14ac:dyDescent="0.25">
      <c r="A17" s="213" t="s">
        <v>44</v>
      </c>
      <c r="B17" s="214"/>
      <c r="C17" s="214"/>
      <c r="D17" s="214"/>
      <c r="E17" s="214"/>
      <c r="F17" s="215"/>
      <c r="G17" s="215"/>
      <c r="H17" s="215"/>
      <c r="I17" s="216"/>
      <c r="J17" s="40"/>
      <c r="K17" s="39"/>
      <c r="L17" s="39"/>
      <c r="M17" s="37"/>
      <c r="N17" s="37"/>
    </row>
    <row r="18" spans="1:14" x14ac:dyDescent="0.25">
      <c r="A18" s="217"/>
      <c r="B18" s="218"/>
      <c r="C18" s="219"/>
      <c r="D18" s="223" t="s">
        <v>45</v>
      </c>
      <c r="E18" s="225" t="s">
        <v>46</v>
      </c>
      <c r="F18" s="192" t="s">
        <v>102</v>
      </c>
      <c r="G18" s="192" t="s">
        <v>103</v>
      </c>
      <c r="H18" s="192" t="s">
        <v>104</v>
      </c>
      <c r="I18" s="192" t="s">
        <v>105</v>
      </c>
      <c r="M18" s="37"/>
      <c r="N18" s="37"/>
    </row>
    <row r="19" spans="1:14" x14ac:dyDescent="0.25">
      <c r="A19" s="220"/>
      <c r="B19" s="221"/>
      <c r="C19" s="222"/>
      <c r="D19" s="224"/>
      <c r="E19" s="226"/>
      <c r="F19" s="232"/>
      <c r="G19" s="232"/>
      <c r="H19" s="232"/>
      <c r="I19" s="232"/>
      <c r="M19" s="37"/>
      <c r="N19" s="37"/>
    </row>
    <row r="20" spans="1:14" x14ac:dyDescent="0.25">
      <c r="A20" s="233" t="s">
        <v>108</v>
      </c>
      <c r="B20" s="234"/>
      <c r="C20" s="234"/>
      <c r="D20" s="187">
        <f>SUM(PO!I21,PO!I22,PO!I26,PO!I27,PO!I28,PO!I29,PO!I30)</f>
        <v>6382.3093077619078</v>
      </c>
      <c r="E20" s="175">
        <f>D20/D$23</f>
        <v>0.28108670152645049</v>
      </c>
      <c r="F20" s="173"/>
      <c r="G20" s="178"/>
      <c r="H20" s="181"/>
      <c r="I20" s="182"/>
      <c r="M20" s="37"/>
      <c r="N20" s="37"/>
    </row>
    <row r="21" spans="1:14" x14ac:dyDescent="0.25">
      <c r="A21" s="233" t="s">
        <v>107</v>
      </c>
      <c r="B21" s="234"/>
      <c r="C21" s="234"/>
      <c r="D21" s="187">
        <f>SUM(PO!I31:I36)</f>
        <v>14128.5926672196</v>
      </c>
      <c r="E21" s="175">
        <f>D21/D$23</f>
        <v>0.62224491458127007</v>
      </c>
      <c r="F21" s="184"/>
      <c r="G21" s="174"/>
      <c r="H21" s="179"/>
      <c r="I21" s="183"/>
      <c r="M21" s="37"/>
      <c r="N21" s="37"/>
    </row>
    <row r="22" spans="1:14" x14ac:dyDescent="0.25">
      <c r="A22" s="230" t="s">
        <v>106</v>
      </c>
      <c r="B22" s="231"/>
      <c r="C22" s="231"/>
      <c r="D22" s="112">
        <f>PO!I24</f>
        <v>2194.9367328000003</v>
      </c>
      <c r="E22" s="175">
        <f>D22/D$23</f>
        <v>9.66683838922794E-2</v>
      </c>
      <c r="F22" s="227"/>
      <c r="G22" s="228"/>
      <c r="H22" s="186"/>
      <c r="I22" s="180"/>
      <c r="M22" s="37"/>
      <c r="N22" s="37"/>
    </row>
    <row r="23" spans="1:14" x14ac:dyDescent="0.25">
      <c r="A23" s="229" t="s">
        <v>27</v>
      </c>
      <c r="B23" s="229"/>
      <c r="C23" s="229"/>
      <c r="D23" s="112">
        <f>SUM(D20:D22)</f>
        <v>22705.83870778151</v>
      </c>
      <c r="E23" s="113">
        <f>SUM(E20:E22)</f>
        <v>0.99999999999999989</v>
      </c>
      <c r="F23" s="176"/>
      <c r="G23" s="177"/>
      <c r="H23" s="177"/>
      <c r="I23" s="185"/>
    </row>
    <row r="24" spans="1:14" x14ac:dyDescent="0.25">
      <c r="A24" s="54"/>
      <c r="B24" s="55"/>
      <c r="C24" s="56"/>
      <c r="D24" s="57"/>
      <c r="E24" s="58"/>
      <c r="F24" s="59"/>
      <c r="G24" s="60"/>
      <c r="H24" s="61"/>
      <c r="I24" s="123"/>
      <c r="J24" s="142"/>
      <c r="K24" s="24"/>
    </row>
    <row r="25" spans="1:14" ht="24" customHeight="1" x14ac:dyDescent="0.25">
      <c r="A25" s="63"/>
      <c r="B25" s="49" t="s">
        <v>34</v>
      </c>
      <c r="C25" s="50" t="s">
        <v>35</v>
      </c>
      <c r="D25" s="64"/>
      <c r="E25" s="203" t="s">
        <v>36</v>
      </c>
      <c r="F25" s="203"/>
      <c r="G25" s="203"/>
      <c r="H25" s="203"/>
      <c r="I25" s="124"/>
      <c r="J25" s="188"/>
      <c r="K25" s="24"/>
    </row>
    <row r="26" spans="1:14" ht="15" customHeight="1" x14ac:dyDescent="0.25">
      <c r="A26" s="63"/>
      <c r="B26" s="66" t="s">
        <v>37</v>
      </c>
      <c r="C26" s="50" t="s">
        <v>38</v>
      </c>
      <c r="D26" s="64"/>
      <c r="E26" s="52" t="s">
        <v>39</v>
      </c>
      <c r="F26" s="202" t="s">
        <v>40</v>
      </c>
      <c r="G26" s="202"/>
      <c r="H26" s="202"/>
      <c r="I26" s="125"/>
      <c r="J26" s="189"/>
      <c r="K26" s="24"/>
    </row>
    <row r="27" spans="1:14" ht="15" customHeight="1" x14ac:dyDescent="0.25">
      <c r="A27" s="68"/>
      <c r="B27" s="66"/>
      <c r="C27" s="69"/>
      <c r="D27" s="64"/>
      <c r="E27" s="52" t="s">
        <v>41</v>
      </c>
      <c r="F27" s="202" t="s">
        <v>42</v>
      </c>
      <c r="G27" s="202"/>
      <c r="H27" s="202"/>
      <c r="I27" s="125"/>
      <c r="J27" s="189"/>
      <c r="K27" s="24"/>
    </row>
    <row r="28" spans="1:14" x14ac:dyDescent="0.25">
      <c r="A28" s="63"/>
      <c r="B28" s="70"/>
      <c r="C28" s="71"/>
      <c r="D28" s="64"/>
      <c r="E28" s="72"/>
      <c r="F28" s="73"/>
      <c r="G28" s="74"/>
      <c r="H28" s="75"/>
      <c r="I28" s="126"/>
      <c r="J28" s="40"/>
      <c r="K28" s="24"/>
    </row>
    <row r="29" spans="1:14" x14ac:dyDescent="0.25">
      <c r="A29" s="63"/>
      <c r="B29" s="70"/>
      <c r="C29" s="71"/>
      <c r="D29" s="64"/>
      <c r="E29" s="72"/>
      <c r="F29" s="73"/>
      <c r="G29" s="74"/>
      <c r="H29" s="75"/>
      <c r="I29" s="126"/>
      <c r="J29" s="142"/>
      <c r="K29" s="24"/>
    </row>
    <row r="30" spans="1:14" x14ac:dyDescent="0.25">
      <c r="A30" s="77"/>
      <c r="B30" s="78"/>
      <c r="C30" s="79"/>
      <c r="D30" s="80"/>
      <c r="E30" s="81"/>
      <c r="F30" s="82"/>
      <c r="G30" s="83"/>
      <c r="H30" s="84"/>
      <c r="I30" s="127"/>
    </row>
  </sheetData>
  <mergeCells count="26">
    <mergeCell ref="A16:I16"/>
    <mergeCell ref="E25:H25"/>
    <mergeCell ref="F26:H26"/>
    <mergeCell ref="A23:C23"/>
    <mergeCell ref="A22:C22"/>
    <mergeCell ref="F18:F19"/>
    <mergeCell ref="G18:G19"/>
    <mergeCell ref="H18:H19"/>
    <mergeCell ref="I18:I19"/>
    <mergeCell ref="A20:C20"/>
    <mergeCell ref="A21:C21"/>
    <mergeCell ref="F27:H27"/>
    <mergeCell ref="A17:I17"/>
    <mergeCell ref="A18:C19"/>
    <mergeCell ref="D18:D19"/>
    <mergeCell ref="E18:E19"/>
    <mergeCell ref="F22:G22"/>
    <mergeCell ref="A1:I11"/>
    <mergeCell ref="A12:F13"/>
    <mergeCell ref="G12:I12"/>
    <mergeCell ref="G13:I13"/>
    <mergeCell ref="A14:F14"/>
    <mergeCell ref="G14:G15"/>
    <mergeCell ref="H14:I14"/>
    <mergeCell ref="A15:F15"/>
    <mergeCell ref="H15:I15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A34" zoomScale="85" zoomScaleNormal="85" workbookViewId="0">
      <selection activeCell="G14" sqref="G14:G15"/>
    </sheetView>
  </sheetViews>
  <sheetFormatPr defaultRowHeight="15" x14ac:dyDescent="0.25"/>
  <cols>
    <col min="2" max="2" width="33.5703125" style="23" customWidth="1"/>
    <col min="3" max="3" width="33.5703125" style="1" customWidth="1"/>
    <col min="4" max="4" width="40" style="20" customWidth="1"/>
    <col min="6" max="6" width="14.7109375" style="27" bestFit="1" customWidth="1"/>
    <col min="7" max="7" width="16.140625" style="6" bestFit="1" customWidth="1"/>
    <col min="8" max="8" width="24.5703125" style="17" bestFit="1" customWidth="1"/>
    <col min="9" max="9" width="12.85546875" style="6" bestFit="1" customWidth="1"/>
    <col min="10" max="10" width="17.7109375" style="7" customWidth="1"/>
    <col min="11" max="11" width="12.5703125" customWidth="1"/>
    <col min="12" max="12" width="18.85546875" customWidth="1"/>
    <col min="13" max="13" width="18.7109375" customWidth="1"/>
    <col min="14" max="14" width="13.85546875" customWidth="1"/>
    <col min="15" max="15" width="16.85546875" customWidth="1"/>
  </cols>
  <sheetData>
    <row r="1" spans="1:16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3"/>
    </row>
    <row r="2" spans="1:16" x14ac:dyDescent="0.25">
      <c r="A2" s="244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6"/>
    </row>
    <row r="3" spans="1:16" x14ac:dyDescent="0.25">
      <c r="A3" s="244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6"/>
    </row>
    <row r="4" spans="1:16" x14ac:dyDescent="0.25">
      <c r="A4" s="244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6"/>
    </row>
    <row r="5" spans="1:16" x14ac:dyDescent="0.25">
      <c r="A5" s="244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6"/>
    </row>
    <row r="6" spans="1:16" x14ac:dyDescent="0.25">
      <c r="A6" s="244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6"/>
    </row>
    <row r="7" spans="1:16" x14ac:dyDescent="0.25">
      <c r="A7" s="244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6"/>
    </row>
    <row r="8" spans="1:16" x14ac:dyDescent="0.25">
      <c r="A8" s="244"/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6"/>
    </row>
    <row r="9" spans="1:16" x14ac:dyDescent="0.25">
      <c r="A9" s="24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6"/>
    </row>
    <row r="10" spans="1:16" x14ac:dyDescent="0.25">
      <c r="A10" s="244"/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6"/>
    </row>
    <row r="11" spans="1:16" x14ac:dyDescent="0.25">
      <c r="A11" s="247"/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9"/>
    </row>
    <row r="12" spans="1:16" ht="15" customHeight="1" x14ac:dyDescent="0.25">
      <c r="A12" s="253"/>
      <c r="B12" s="253"/>
      <c r="C12" s="253"/>
      <c r="D12" s="253"/>
      <c r="E12" s="253"/>
      <c r="F12" s="253"/>
      <c r="G12" s="254" t="s">
        <v>53</v>
      </c>
      <c r="H12" s="254"/>
      <c r="I12" s="254"/>
      <c r="J12" s="255" t="s">
        <v>54</v>
      </c>
      <c r="K12" s="255"/>
      <c r="L12" s="255"/>
      <c r="M12" s="255"/>
      <c r="N12" s="255"/>
      <c r="O12" s="255"/>
      <c r="P12" s="255"/>
    </row>
    <row r="13" spans="1:16" ht="15" customHeight="1" x14ac:dyDescent="0.25">
      <c r="A13" s="191"/>
      <c r="B13" s="191"/>
      <c r="C13" s="191"/>
      <c r="D13" s="191"/>
      <c r="E13" s="191"/>
      <c r="F13" s="191"/>
      <c r="G13" s="192" t="s">
        <v>111</v>
      </c>
      <c r="H13" s="192"/>
      <c r="I13" s="192"/>
      <c r="J13" s="255"/>
      <c r="K13" s="255"/>
      <c r="L13" s="255"/>
      <c r="M13" s="255"/>
      <c r="N13" s="255"/>
      <c r="O13" s="255"/>
      <c r="P13" s="255"/>
    </row>
    <row r="14" spans="1:16" ht="15" customHeight="1" x14ac:dyDescent="0.25">
      <c r="A14" s="193" t="s">
        <v>28</v>
      </c>
      <c r="B14" s="193"/>
      <c r="C14" s="193"/>
      <c r="D14" s="193"/>
      <c r="E14" s="193"/>
      <c r="F14" s="193"/>
      <c r="G14" s="194" t="s">
        <v>30</v>
      </c>
      <c r="H14" s="195" t="s">
        <v>31</v>
      </c>
      <c r="I14" s="196"/>
      <c r="J14" s="255"/>
      <c r="K14" s="255"/>
      <c r="L14" s="255"/>
      <c r="M14" s="255"/>
      <c r="N14" s="255"/>
      <c r="O14" s="255"/>
      <c r="P14" s="255"/>
    </row>
    <row r="15" spans="1:16" ht="15" customHeight="1" x14ac:dyDescent="0.25">
      <c r="A15" s="193" t="s">
        <v>101</v>
      </c>
      <c r="B15" s="193"/>
      <c r="C15" s="193"/>
      <c r="D15" s="193"/>
      <c r="E15" s="193"/>
      <c r="F15" s="193"/>
      <c r="G15" s="194"/>
      <c r="H15" s="197" t="s">
        <v>32</v>
      </c>
      <c r="I15" s="198"/>
      <c r="J15" s="255"/>
      <c r="K15" s="255"/>
      <c r="L15" s="255"/>
      <c r="M15" s="255"/>
      <c r="N15" s="255"/>
      <c r="O15" s="255"/>
      <c r="P15" s="255"/>
    </row>
    <row r="16" spans="1:16" ht="21" customHeight="1" x14ac:dyDescent="0.25">
      <c r="A16" s="204" t="s">
        <v>110</v>
      </c>
      <c r="B16" s="205"/>
      <c r="C16" s="205"/>
      <c r="D16" s="205"/>
      <c r="E16" s="205"/>
      <c r="F16" s="205"/>
      <c r="G16" s="205"/>
      <c r="H16" s="205"/>
      <c r="I16" s="206"/>
      <c r="J16" s="255"/>
      <c r="K16" s="255"/>
      <c r="L16" s="255"/>
      <c r="M16" s="255"/>
      <c r="N16" s="255"/>
      <c r="O16" s="255"/>
      <c r="P16" s="255"/>
    </row>
    <row r="17" spans="1:16" ht="15" customHeight="1" x14ac:dyDescent="0.25">
      <c r="A17" s="195" t="s">
        <v>47</v>
      </c>
      <c r="B17" s="207"/>
      <c r="C17" s="207"/>
      <c r="D17" s="207"/>
      <c r="E17" s="207"/>
      <c r="F17" s="207"/>
      <c r="G17" s="207"/>
      <c r="H17" s="207"/>
      <c r="I17" s="196"/>
      <c r="J17" s="250" t="s">
        <v>55</v>
      </c>
      <c r="K17" s="251"/>
      <c r="L17" s="252"/>
      <c r="M17" s="250" t="s">
        <v>56</v>
      </c>
      <c r="N17" s="251"/>
      <c r="O17" s="252"/>
      <c r="P17" s="235" t="s">
        <v>57</v>
      </c>
    </row>
    <row r="18" spans="1:16" x14ac:dyDescent="0.25">
      <c r="A18" s="2" t="s">
        <v>11</v>
      </c>
      <c r="B18" s="11">
        <v>0.22470000000000001</v>
      </c>
      <c r="C18" s="11"/>
      <c r="D18" s="18"/>
      <c r="E18" s="3"/>
      <c r="F18" s="28"/>
      <c r="G18" s="9"/>
      <c r="H18" s="15"/>
      <c r="I18" s="5"/>
      <c r="J18" s="238" t="s">
        <v>58</v>
      </c>
      <c r="K18" s="235" t="s">
        <v>59</v>
      </c>
      <c r="L18" s="238" t="s">
        <v>60</v>
      </c>
      <c r="M18" s="238" t="s">
        <v>58</v>
      </c>
      <c r="N18" s="235" t="s">
        <v>59</v>
      </c>
      <c r="O18" s="238" t="s">
        <v>60</v>
      </c>
      <c r="P18" s="236"/>
    </row>
    <row r="19" spans="1:16" ht="45" customHeight="1" x14ac:dyDescent="0.25">
      <c r="A19" s="8" t="s">
        <v>0</v>
      </c>
      <c r="B19" s="8" t="s">
        <v>1</v>
      </c>
      <c r="C19" s="8" t="s">
        <v>12</v>
      </c>
      <c r="D19" s="19" t="s">
        <v>2</v>
      </c>
      <c r="E19" s="8" t="s">
        <v>3</v>
      </c>
      <c r="F19" s="116" t="s">
        <v>4</v>
      </c>
      <c r="G19" s="10" t="s">
        <v>5</v>
      </c>
      <c r="H19" s="10" t="s">
        <v>6</v>
      </c>
      <c r="I19" s="10" t="s">
        <v>7</v>
      </c>
      <c r="J19" s="239"/>
      <c r="K19" s="236"/>
      <c r="L19" s="239"/>
      <c r="M19" s="239"/>
      <c r="N19" s="236"/>
      <c r="O19" s="239"/>
      <c r="P19" s="236"/>
    </row>
    <row r="20" spans="1:16" ht="29.25" customHeight="1" x14ac:dyDescent="0.25">
      <c r="A20" s="8">
        <v>1</v>
      </c>
      <c r="B20" s="211" t="s">
        <v>64</v>
      </c>
      <c r="C20" s="212"/>
      <c r="D20" s="212"/>
      <c r="E20" s="212"/>
      <c r="F20" s="212"/>
      <c r="G20" s="212"/>
      <c r="H20" s="212"/>
      <c r="I20" s="256"/>
      <c r="J20" s="240"/>
      <c r="K20" s="237"/>
      <c r="L20" s="240"/>
      <c r="M20" s="240"/>
      <c r="N20" s="237"/>
      <c r="O20" s="240"/>
      <c r="P20" s="237"/>
    </row>
    <row r="21" spans="1:16" ht="30" x14ac:dyDescent="0.25">
      <c r="A21" s="8">
        <v>2</v>
      </c>
      <c r="B21" s="115" t="s">
        <v>87</v>
      </c>
      <c r="C21" s="157" t="s">
        <v>83</v>
      </c>
      <c r="D21" s="155" t="s">
        <v>82</v>
      </c>
      <c r="E21" s="144" t="s">
        <v>84</v>
      </c>
      <c r="F21" s="22">
        <v>1</v>
      </c>
      <c r="G21" s="156">
        <v>18.36</v>
      </c>
      <c r="H21" s="156">
        <f>G21+G21*B$18</f>
        <v>22.485492000000001</v>
      </c>
      <c r="I21" s="156">
        <f t="shared" ref="I21:I22" si="0">H21*F21</f>
        <v>22.485492000000001</v>
      </c>
      <c r="J21" s="171"/>
      <c r="K21" s="172"/>
      <c r="L21" s="171"/>
      <c r="M21" s="171"/>
      <c r="N21" s="172"/>
      <c r="O21" s="171"/>
      <c r="P21" s="172"/>
    </row>
    <row r="22" spans="1:16" ht="30" x14ac:dyDescent="0.25">
      <c r="A22" s="8">
        <v>3</v>
      </c>
      <c r="B22" s="115" t="s">
        <v>87</v>
      </c>
      <c r="C22" s="157" t="s">
        <v>86</v>
      </c>
      <c r="D22" s="155" t="s">
        <v>85</v>
      </c>
      <c r="E22" s="144" t="s">
        <v>84</v>
      </c>
      <c r="F22" s="22">
        <v>1</v>
      </c>
      <c r="G22" s="156">
        <v>13.26</v>
      </c>
      <c r="H22" s="156">
        <f>G22+G22*B$18</f>
        <v>16.239522000000001</v>
      </c>
      <c r="I22" s="156">
        <f t="shared" si="0"/>
        <v>16.239522000000001</v>
      </c>
      <c r="J22" s="171"/>
      <c r="K22" s="172"/>
      <c r="L22" s="171"/>
      <c r="M22" s="171"/>
      <c r="N22" s="172"/>
      <c r="O22" s="171"/>
      <c r="P22" s="172"/>
    </row>
    <row r="23" spans="1:16" ht="30" customHeight="1" x14ac:dyDescent="0.25">
      <c r="A23" s="8">
        <v>4</v>
      </c>
      <c r="B23" s="211" t="s">
        <v>81</v>
      </c>
      <c r="C23" s="212"/>
      <c r="D23" s="212"/>
      <c r="E23" s="212"/>
      <c r="F23" s="212"/>
      <c r="G23" s="212"/>
      <c r="H23" s="212"/>
      <c r="I23" s="212"/>
      <c r="J23" s="154"/>
      <c r="K23" s="154"/>
      <c r="L23" s="154"/>
      <c r="M23" s="154"/>
      <c r="N23" s="154"/>
      <c r="O23" s="154"/>
      <c r="P23" s="141"/>
    </row>
    <row r="24" spans="1:16" ht="75" x14ac:dyDescent="0.25">
      <c r="A24" s="8">
        <v>5</v>
      </c>
      <c r="B24" s="145"/>
      <c r="C24" s="12" t="s">
        <v>89</v>
      </c>
      <c r="D24" s="158" t="s">
        <v>88</v>
      </c>
      <c r="E24" s="115" t="s">
        <v>9</v>
      </c>
      <c r="F24" s="21">
        <v>53.34</v>
      </c>
      <c r="G24" s="13">
        <v>33.6</v>
      </c>
      <c r="H24" s="156">
        <f>G24+G24*B$18</f>
        <v>41.149920000000002</v>
      </c>
      <c r="I24" s="156">
        <f t="shared" ref="I24" si="1">H24*F24</f>
        <v>2194.9367328000003</v>
      </c>
      <c r="J24" s="171"/>
      <c r="K24" s="172"/>
      <c r="L24" s="171"/>
      <c r="M24" s="171"/>
      <c r="N24" s="172"/>
      <c r="O24" s="171"/>
      <c r="P24" s="172"/>
    </row>
    <row r="25" spans="1:16" ht="30" customHeight="1" x14ac:dyDescent="0.25">
      <c r="A25" s="8">
        <v>6</v>
      </c>
      <c r="B25" s="211" t="s">
        <v>8</v>
      </c>
      <c r="C25" s="212"/>
      <c r="D25" s="212"/>
      <c r="E25" s="212"/>
      <c r="F25" s="212"/>
      <c r="G25" s="212"/>
      <c r="H25" s="212"/>
      <c r="I25" s="212"/>
      <c r="J25" s="154"/>
      <c r="K25" s="154"/>
      <c r="L25" s="154"/>
      <c r="M25" s="154"/>
      <c r="N25" s="154"/>
      <c r="O25" s="154"/>
      <c r="P25" s="141"/>
    </row>
    <row r="26" spans="1:16" ht="60" x14ac:dyDescent="0.25">
      <c r="A26" s="8">
        <v>7</v>
      </c>
      <c r="B26" s="115" t="s">
        <v>75</v>
      </c>
      <c r="C26" s="12" t="s">
        <v>74</v>
      </c>
      <c r="D26" s="26" t="s">
        <v>78</v>
      </c>
      <c r="E26" s="115" t="s">
        <v>9</v>
      </c>
      <c r="F26" s="115">
        <f>(10.28*2.66)-(2.5*2.2)</f>
        <v>21.844799999999999</v>
      </c>
      <c r="G26" s="149">
        <f>451.72/2.2</f>
        <v>205.32727272727271</v>
      </c>
      <c r="H26" s="13">
        <f>G26+G26*B$18</f>
        <v>251.4643109090909</v>
      </c>
      <c r="I26" s="13">
        <f t="shared" ref="I26:I36" si="2">H26*F26</f>
        <v>5493.1875789469086</v>
      </c>
      <c r="J26" s="129"/>
      <c r="K26" s="130"/>
      <c r="L26" s="130"/>
      <c r="M26" s="130"/>
      <c r="N26" s="130"/>
      <c r="O26" s="130"/>
      <c r="P26" s="130"/>
    </row>
    <row r="27" spans="1:16" ht="60" x14ac:dyDescent="0.25">
      <c r="A27" s="8">
        <v>8</v>
      </c>
      <c r="B27" s="210" t="s">
        <v>77</v>
      </c>
      <c r="C27" s="144" t="s">
        <v>19</v>
      </c>
      <c r="D27" s="14" t="s">
        <v>10</v>
      </c>
      <c r="E27" s="115" t="s">
        <v>9</v>
      </c>
      <c r="F27" s="21">
        <f>0.5*6.15+0.5*4.46</f>
        <v>5.3049999999999997</v>
      </c>
      <c r="G27" s="13">
        <v>39.31</v>
      </c>
      <c r="H27" s="13">
        <f>G27+G27*B$18</f>
        <v>48.142957000000003</v>
      </c>
      <c r="I27" s="13">
        <f t="shared" si="2"/>
        <v>255.39838688500001</v>
      </c>
      <c r="J27" s="132"/>
      <c r="K27" s="132"/>
      <c r="L27" s="132"/>
      <c r="M27" s="132"/>
      <c r="N27" s="132"/>
      <c r="O27" s="132"/>
      <c r="P27" s="132"/>
    </row>
    <row r="28" spans="1:16" ht="60" x14ac:dyDescent="0.25">
      <c r="A28" s="8">
        <v>9</v>
      </c>
      <c r="B28" s="210"/>
      <c r="C28" s="144" t="s">
        <v>13</v>
      </c>
      <c r="D28" s="14" t="s">
        <v>15</v>
      </c>
      <c r="E28" s="115" t="s">
        <v>9</v>
      </c>
      <c r="F28" s="21">
        <f>2*F27</f>
        <v>10.61</v>
      </c>
      <c r="G28" s="13">
        <v>5.57</v>
      </c>
      <c r="H28" s="13">
        <f t="shared" ref="H28:H36" si="3">G28+G28*B$18</f>
        <v>6.8215790000000007</v>
      </c>
      <c r="I28" s="13">
        <f t="shared" si="2"/>
        <v>72.376953190000009</v>
      </c>
      <c r="J28" s="132"/>
      <c r="K28" s="132"/>
      <c r="L28" s="132"/>
      <c r="M28" s="132"/>
      <c r="N28" s="132"/>
      <c r="O28" s="132"/>
      <c r="P28" s="132"/>
    </row>
    <row r="29" spans="1:16" ht="45" x14ac:dyDescent="0.25">
      <c r="A29" s="8">
        <v>10</v>
      </c>
      <c r="B29" s="210"/>
      <c r="C29" s="144" t="s">
        <v>14</v>
      </c>
      <c r="D29" s="14" t="s">
        <v>16</v>
      </c>
      <c r="E29" s="115" t="s">
        <v>9</v>
      </c>
      <c r="F29" s="21">
        <f>F28</f>
        <v>10.61</v>
      </c>
      <c r="G29" s="13">
        <v>20.73</v>
      </c>
      <c r="H29" s="13">
        <f t="shared" si="3"/>
        <v>25.388031000000002</v>
      </c>
      <c r="I29" s="13">
        <f t="shared" si="2"/>
        <v>269.36700890999998</v>
      </c>
      <c r="J29" s="129"/>
      <c r="K29" s="130"/>
      <c r="L29" s="130"/>
      <c r="M29" s="130"/>
      <c r="N29" s="130"/>
      <c r="O29" s="130"/>
      <c r="P29" s="130"/>
    </row>
    <row r="30" spans="1:16" ht="15" customHeight="1" x14ac:dyDescent="0.25">
      <c r="A30" s="8">
        <v>11</v>
      </c>
      <c r="B30" s="210"/>
      <c r="C30" s="144" t="s">
        <v>18</v>
      </c>
      <c r="D30" s="14" t="s">
        <v>17</v>
      </c>
      <c r="E30" s="115" t="s">
        <v>9</v>
      </c>
      <c r="F30" s="21">
        <f>F29</f>
        <v>10.61</v>
      </c>
      <c r="G30" s="13">
        <v>19.489999999999998</v>
      </c>
      <c r="H30" s="13">
        <f t="shared" si="3"/>
        <v>23.869402999999998</v>
      </c>
      <c r="I30" s="13">
        <f t="shared" si="2"/>
        <v>253.25436582999998</v>
      </c>
      <c r="J30" s="129"/>
      <c r="K30" s="130"/>
      <c r="L30" s="130"/>
      <c r="M30" s="130"/>
      <c r="N30" s="130"/>
      <c r="O30" s="130"/>
      <c r="P30" s="130"/>
    </row>
    <row r="31" spans="1:16" ht="30" customHeight="1" x14ac:dyDescent="0.25">
      <c r="A31" s="8">
        <v>12</v>
      </c>
      <c r="B31" s="144" t="s">
        <v>72</v>
      </c>
      <c r="C31" s="150">
        <v>4006</v>
      </c>
      <c r="D31" s="151" t="s">
        <v>69</v>
      </c>
      <c r="E31" s="115" t="s">
        <v>70</v>
      </c>
      <c r="F31" s="21">
        <f>0.2*0.1*10.16</f>
        <v>0.20320000000000005</v>
      </c>
      <c r="G31" s="13">
        <v>924.74</v>
      </c>
      <c r="H31" s="13">
        <f t="shared" si="3"/>
        <v>1132.529078</v>
      </c>
      <c r="I31" s="13">
        <f t="shared" si="2"/>
        <v>230.12990864960005</v>
      </c>
      <c r="J31" s="131"/>
      <c r="K31" s="130"/>
      <c r="L31" s="130"/>
      <c r="M31" s="130"/>
      <c r="N31" s="130"/>
      <c r="O31" s="130"/>
      <c r="P31" s="130"/>
    </row>
    <row r="32" spans="1:16" ht="15" customHeight="1" x14ac:dyDescent="0.25">
      <c r="A32" s="8">
        <v>13</v>
      </c>
      <c r="B32" s="144" t="s">
        <v>71</v>
      </c>
      <c r="C32" s="150" t="s">
        <v>68</v>
      </c>
      <c r="D32" s="151" t="s">
        <v>67</v>
      </c>
      <c r="E32" s="115" t="s">
        <v>9</v>
      </c>
      <c r="F32" s="21">
        <v>53.67</v>
      </c>
      <c r="G32" s="13">
        <v>171.89</v>
      </c>
      <c r="H32" s="13">
        <f t="shared" si="3"/>
        <v>210.51368299999999</v>
      </c>
      <c r="I32" s="13">
        <f t="shared" si="2"/>
        <v>11298.26936661</v>
      </c>
      <c r="J32" s="131"/>
      <c r="K32" s="130"/>
      <c r="L32" s="130"/>
      <c r="M32" s="130"/>
      <c r="N32" s="130"/>
      <c r="O32" s="130"/>
      <c r="P32" s="130"/>
    </row>
    <row r="33" spans="1:16" ht="45" x14ac:dyDescent="0.25">
      <c r="A33" s="8">
        <v>14</v>
      </c>
      <c r="B33" s="148"/>
      <c r="C33" s="115" t="s">
        <v>22</v>
      </c>
      <c r="D33" s="152" t="s">
        <v>21</v>
      </c>
      <c r="E33" s="115" t="s">
        <v>20</v>
      </c>
      <c r="F33" s="21">
        <f>6.15+4.46+10.16</f>
        <v>20.77</v>
      </c>
      <c r="G33" s="13">
        <v>23.05</v>
      </c>
      <c r="H33" s="13">
        <f t="shared" si="3"/>
        <v>28.229334999999999</v>
      </c>
      <c r="I33" s="13">
        <f t="shared" si="2"/>
        <v>586.32328795000001</v>
      </c>
      <c r="J33" s="129"/>
      <c r="K33" s="130"/>
      <c r="L33" s="130"/>
      <c r="M33" s="130"/>
      <c r="N33" s="130"/>
      <c r="O33" s="130"/>
      <c r="P33" s="130"/>
    </row>
    <row r="34" spans="1:16" ht="30" customHeight="1" x14ac:dyDescent="0.25">
      <c r="A34" s="8">
        <v>15</v>
      </c>
      <c r="B34" s="148" t="s">
        <v>80</v>
      </c>
      <c r="C34" s="115" t="s">
        <v>24</v>
      </c>
      <c r="D34" s="152" t="s">
        <v>23</v>
      </c>
      <c r="E34" s="115" t="s">
        <v>20</v>
      </c>
      <c r="F34" s="21">
        <v>10.28</v>
      </c>
      <c r="G34" s="13">
        <v>95.54</v>
      </c>
      <c r="H34" s="13">
        <f t="shared" si="3"/>
        <v>117.00783800000001</v>
      </c>
      <c r="I34" s="13">
        <f t="shared" si="2"/>
        <v>1202.8405746399999</v>
      </c>
      <c r="J34" s="129"/>
      <c r="K34" s="130"/>
      <c r="L34" s="130"/>
      <c r="M34" s="130"/>
      <c r="N34" s="130"/>
      <c r="O34" s="130"/>
      <c r="P34" s="130"/>
    </row>
    <row r="35" spans="1:16" ht="15" customHeight="1" x14ac:dyDescent="0.25">
      <c r="A35" s="8">
        <v>16</v>
      </c>
      <c r="B35" s="143" t="s">
        <v>73</v>
      </c>
      <c r="C35" s="115" t="s">
        <v>25</v>
      </c>
      <c r="D35" s="152" t="s">
        <v>26</v>
      </c>
      <c r="E35" s="115" t="s">
        <v>20</v>
      </c>
      <c r="F35" s="21">
        <f>6.15+4.46</f>
        <v>10.61</v>
      </c>
      <c r="G35" s="13">
        <v>49.87</v>
      </c>
      <c r="H35" s="13">
        <f t="shared" si="3"/>
        <v>61.075789</v>
      </c>
      <c r="I35" s="13">
        <f t="shared" si="2"/>
        <v>648.01412128999993</v>
      </c>
      <c r="J35" s="129"/>
      <c r="K35" s="130"/>
      <c r="L35" s="130"/>
      <c r="M35" s="130"/>
      <c r="N35" s="130"/>
      <c r="O35" s="130"/>
      <c r="P35" s="130"/>
    </row>
    <row r="36" spans="1:16" ht="29.25" customHeight="1" x14ac:dyDescent="0.25">
      <c r="A36" s="8">
        <v>17</v>
      </c>
      <c r="B36" s="144" t="s">
        <v>76</v>
      </c>
      <c r="C36" s="147" t="s">
        <v>62</v>
      </c>
      <c r="D36" s="146" t="s">
        <v>61</v>
      </c>
      <c r="E36" s="115" t="s">
        <v>20</v>
      </c>
      <c r="F36" s="21">
        <f>2.66*2</f>
        <v>5.32</v>
      </c>
      <c r="G36" s="13">
        <v>25.02</v>
      </c>
      <c r="H36" s="13">
        <f t="shared" si="3"/>
        <v>30.641994</v>
      </c>
      <c r="I36" s="13">
        <f t="shared" si="2"/>
        <v>163.01540808000001</v>
      </c>
      <c r="J36" s="129"/>
      <c r="K36" s="130"/>
      <c r="L36" s="130"/>
      <c r="M36" s="130"/>
      <c r="N36" s="130"/>
      <c r="O36" s="130"/>
      <c r="P36" s="130"/>
    </row>
    <row r="37" spans="1:16" ht="30" customHeight="1" x14ac:dyDescent="0.25">
      <c r="A37" s="29"/>
      <c r="B37" s="30"/>
      <c r="C37" s="34"/>
      <c r="D37" s="18"/>
      <c r="E37" s="3"/>
      <c r="F37" s="31"/>
      <c r="G37" s="9"/>
      <c r="H37" s="5" t="s">
        <v>27</v>
      </c>
      <c r="I37" s="32">
        <f>SUM(I21:I36)</f>
        <v>22705.838707781506</v>
      </c>
      <c r="J37" s="133"/>
      <c r="K37" s="72"/>
      <c r="L37" s="72"/>
      <c r="M37" s="72"/>
      <c r="N37" s="72"/>
      <c r="O37" s="72"/>
      <c r="P37" s="134"/>
    </row>
    <row r="38" spans="1:16" x14ac:dyDescent="0.25">
      <c r="A38" s="54"/>
      <c r="B38" s="55"/>
      <c r="C38" s="56"/>
      <c r="D38" s="57"/>
      <c r="E38" s="58"/>
      <c r="F38" s="59"/>
      <c r="G38" s="60"/>
      <c r="H38" s="61"/>
      <c r="I38" s="62"/>
      <c r="J38" s="128"/>
      <c r="K38" s="72"/>
      <c r="L38" s="72"/>
      <c r="M38" s="72"/>
      <c r="N38" s="72"/>
      <c r="O38" s="72"/>
      <c r="P38" s="134"/>
    </row>
    <row r="39" spans="1:16" x14ac:dyDescent="0.25">
      <c r="A39" s="63"/>
      <c r="B39" s="49" t="s">
        <v>34</v>
      </c>
      <c r="C39" s="50" t="s">
        <v>35</v>
      </c>
      <c r="D39" s="64"/>
      <c r="E39" s="203" t="s">
        <v>36</v>
      </c>
      <c r="F39" s="203"/>
      <c r="G39" s="203"/>
      <c r="H39" s="203"/>
      <c r="I39" s="65"/>
      <c r="J39" s="128"/>
      <c r="K39" s="72"/>
      <c r="L39" s="72"/>
      <c r="M39" s="72"/>
      <c r="N39" s="72"/>
      <c r="O39" s="72"/>
      <c r="P39" s="134"/>
    </row>
    <row r="40" spans="1:16" x14ac:dyDescent="0.25">
      <c r="A40" s="63"/>
      <c r="B40" s="66" t="s">
        <v>37</v>
      </c>
      <c r="C40" s="50" t="s">
        <v>38</v>
      </c>
      <c r="D40" s="64"/>
      <c r="E40" s="52" t="s">
        <v>39</v>
      </c>
      <c r="F40" s="202" t="s">
        <v>40</v>
      </c>
      <c r="G40" s="202"/>
      <c r="H40" s="202"/>
      <c r="I40" s="67"/>
      <c r="J40" s="128"/>
      <c r="K40" s="72"/>
      <c r="L40" s="72"/>
      <c r="M40" s="72"/>
      <c r="N40" s="72"/>
      <c r="O40" s="72"/>
      <c r="P40" s="134"/>
    </row>
    <row r="41" spans="1:16" x14ac:dyDescent="0.25">
      <c r="A41" s="68"/>
      <c r="B41" s="66"/>
      <c r="C41" s="69"/>
      <c r="D41" s="64"/>
      <c r="E41" s="52" t="s">
        <v>41</v>
      </c>
      <c r="F41" s="202" t="s">
        <v>42</v>
      </c>
      <c r="G41" s="202"/>
      <c r="H41" s="202"/>
      <c r="I41" s="67"/>
      <c r="J41" s="128"/>
      <c r="K41" s="72"/>
      <c r="L41" s="72"/>
      <c r="M41" s="72"/>
      <c r="N41" s="72"/>
      <c r="O41" s="72"/>
      <c r="P41" s="134"/>
    </row>
    <row r="42" spans="1:16" x14ac:dyDescent="0.25">
      <c r="A42" s="63"/>
      <c r="B42" s="70"/>
      <c r="C42" s="71"/>
      <c r="D42" s="64"/>
      <c r="E42" s="72"/>
      <c r="F42" s="73"/>
      <c r="G42" s="74"/>
      <c r="H42" s="75"/>
      <c r="I42" s="76"/>
      <c r="J42" s="128"/>
      <c r="K42" s="72"/>
      <c r="L42" s="72"/>
      <c r="M42" s="72"/>
      <c r="N42" s="72"/>
      <c r="O42" s="72"/>
      <c r="P42" s="134"/>
    </row>
    <row r="43" spans="1:16" x14ac:dyDescent="0.25">
      <c r="A43" s="63"/>
      <c r="B43" s="70"/>
      <c r="C43" s="71"/>
      <c r="D43" s="64"/>
      <c r="E43" s="72"/>
      <c r="F43" s="73"/>
      <c r="G43" s="74"/>
      <c r="H43" s="75"/>
      <c r="I43" s="76"/>
      <c r="J43" s="128"/>
      <c r="K43" s="72"/>
      <c r="L43" s="72"/>
      <c r="M43" s="72"/>
      <c r="N43" s="72"/>
      <c r="O43" s="72"/>
      <c r="P43" s="134"/>
    </row>
    <row r="44" spans="1:16" x14ac:dyDescent="0.25">
      <c r="A44" s="77"/>
      <c r="B44" s="78"/>
      <c r="C44" s="79"/>
      <c r="D44" s="80"/>
      <c r="E44" s="81"/>
      <c r="F44" s="82"/>
      <c r="G44" s="83"/>
      <c r="H44" s="84"/>
      <c r="I44" s="85"/>
      <c r="J44" s="135"/>
      <c r="K44" s="81"/>
      <c r="L44" s="81"/>
      <c r="M44" s="81"/>
      <c r="N44" s="81"/>
      <c r="O44" s="81"/>
      <c r="P44" s="136"/>
    </row>
  </sheetData>
  <mergeCells count="28">
    <mergeCell ref="B20:I20"/>
    <mergeCell ref="B23:I23"/>
    <mergeCell ref="B25:I25"/>
    <mergeCell ref="B27:B30"/>
    <mergeCell ref="F40:H40"/>
    <mergeCell ref="F41:H41"/>
    <mergeCell ref="E39:H39"/>
    <mergeCell ref="A1:P11"/>
    <mergeCell ref="J17:L17"/>
    <mergeCell ref="M17:O17"/>
    <mergeCell ref="A16:I16"/>
    <mergeCell ref="A17:I17"/>
    <mergeCell ref="A12:F13"/>
    <mergeCell ref="G12:I12"/>
    <mergeCell ref="G13:I13"/>
    <mergeCell ref="A14:F14"/>
    <mergeCell ref="G14:G15"/>
    <mergeCell ref="H14:I14"/>
    <mergeCell ref="A15:F15"/>
    <mergeCell ref="H15:I15"/>
    <mergeCell ref="J12:P16"/>
    <mergeCell ref="P17:P20"/>
    <mergeCell ref="J18:J20"/>
    <mergeCell ref="K18:K20"/>
    <mergeCell ref="L18:L20"/>
    <mergeCell ref="M18:M20"/>
    <mergeCell ref="N18:N20"/>
    <mergeCell ref="O18:O20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BDI</vt:lpstr>
      <vt:lpstr>MC</vt:lpstr>
      <vt:lpstr>PO</vt:lpstr>
      <vt:lpstr>CFF</vt:lpstr>
      <vt:lpstr>BM</vt:lpstr>
      <vt:lpstr>BDI!Area_de_impressao</vt:lpstr>
      <vt:lpstr>MC!Area_de_impressao</vt:lpstr>
      <vt:lpstr>PO!Area_de_impressao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LICITAÇÃO</cp:lastModifiedBy>
  <cp:lastPrinted>2019-11-18T12:33:20Z</cp:lastPrinted>
  <dcterms:created xsi:type="dcterms:W3CDTF">2019-08-31T17:31:57Z</dcterms:created>
  <dcterms:modified xsi:type="dcterms:W3CDTF">2019-11-18T12:33:26Z</dcterms:modified>
</cp:coreProperties>
</file>